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FS Template\Formate_2\A\"/>
    </mc:Choice>
  </mc:AlternateContent>
  <bookViews>
    <workbookView xWindow="0" yWindow="0" windowWidth="11085" windowHeight="781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0" i="3"/>
  <c r="F50" i="1"/>
  <c r="C53" i="1" l="1"/>
  <c r="D53" i="1"/>
  <c r="E53" i="1"/>
  <c r="F53" i="1"/>
  <c r="G53" i="1"/>
  <c r="B53" i="1"/>
  <c r="G22" i="3" l="1"/>
  <c r="G29" i="3"/>
  <c r="G16" i="2"/>
  <c r="G7" i="2"/>
  <c r="G10" i="2" s="1"/>
  <c r="G30" i="1"/>
  <c r="G25" i="1"/>
  <c r="G37" i="1" s="1"/>
  <c r="G39" i="1"/>
  <c r="G52" i="1" s="1"/>
  <c r="G11" i="1"/>
  <c r="G6" i="1"/>
  <c r="G21" i="1" s="1"/>
  <c r="G24" i="3" l="1"/>
  <c r="G26" i="3" s="1"/>
  <c r="G11" i="4"/>
  <c r="G15" i="2"/>
  <c r="G20" i="2" s="1"/>
  <c r="G6" i="4" s="1"/>
  <c r="G9" i="4"/>
  <c r="G8" i="4"/>
  <c r="G50" i="1"/>
  <c r="G7" i="4" l="1"/>
  <c r="G22" i="2"/>
  <c r="G10" i="4"/>
  <c r="G12" i="4"/>
  <c r="B16" i="3"/>
  <c r="C22" i="3"/>
  <c r="C16" i="3"/>
  <c r="C10" i="3"/>
  <c r="C7" i="2"/>
  <c r="C10" i="2" s="1"/>
  <c r="C15" i="2" s="1"/>
  <c r="C24" i="3" l="1"/>
  <c r="C26" i="3" s="1"/>
  <c r="C29" i="3"/>
  <c r="B22" i="3" l="1"/>
  <c r="D22" i="3"/>
  <c r="E22" i="3"/>
  <c r="F22" i="3"/>
  <c r="B10" i="3"/>
  <c r="B29" i="3" s="1"/>
  <c r="D10" i="3"/>
  <c r="D29" i="3" s="1"/>
  <c r="E10" i="3"/>
  <c r="E29" i="3" s="1"/>
  <c r="F10" i="3"/>
  <c r="F29" i="3" s="1"/>
  <c r="D16" i="3"/>
  <c r="E16" i="3"/>
  <c r="F16" i="3"/>
  <c r="C16" i="2"/>
  <c r="C20" i="2" s="1"/>
  <c r="D16" i="2"/>
  <c r="E16" i="2"/>
  <c r="F16" i="2"/>
  <c r="B16" i="2"/>
  <c r="B24" i="3" l="1"/>
  <c r="B30" i="1"/>
  <c r="C30" i="1"/>
  <c r="D30" i="1"/>
  <c r="E30" i="1"/>
  <c r="F30" i="1"/>
  <c r="B25" i="1"/>
  <c r="C25" i="1"/>
  <c r="C37" i="1" s="1"/>
  <c r="D25" i="1"/>
  <c r="E25" i="1"/>
  <c r="F25" i="1"/>
  <c r="B39" i="1"/>
  <c r="C39" i="1"/>
  <c r="D39" i="1"/>
  <c r="E39" i="1"/>
  <c r="F39" i="1"/>
  <c r="B11" i="1"/>
  <c r="B9" i="4" s="1"/>
  <c r="C11" i="1"/>
  <c r="C9" i="4" s="1"/>
  <c r="D11" i="1"/>
  <c r="E11" i="1"/>
  <c r="F11" i="1"/>
  <c r="B6" i="1"/>
  <c r="C6" i="1"/>
  <c r="D6" i="1"/>
  <c r="E6" i="1"/>
  <c r="F6" i="1"/>
  <c r="D9" i="4" l="1"/>
  <c r="F37" i="1"/>
  <c r="B8" i="4"/>
  <c r="B50" i="1"/>
  <c r="C52" i="1"/>
  <c r="C8" i="4"/>
  <c r="C50" i="1"/>
  <c r="E37" i="1"/>
  <c r="E50" i="1" s="1"/>
  <c r="B37" i="1"/>
  <c r="B52" i="1"/>
  <c r="B21" i="1"/>
  <c r="E52" i="1"/>
  <c r="E8" i="4"/>
  <c r="D52" i="1"/>
  <c r="D8" i="4"/>
  <c r="F21" i="1"/>
  <c r="F9" i="4"/>
  <c r="E9" i="4"/>
  <c r="F52" i="1"/>
  <c r="F8" i="4"/>
  <c r="D37" i="1"/>
  <c r="D50" i="1" s="1"/>
  <c r="E21" i="1"/>
  <c r="D21" i="1"/>
  <c r="C21" i="1"/>
  <c r="D7" i="2" l="1"/>
  <c r="D10" i="2" s="1"/>
  <c r="D15" i="2" s="1"/>
  <c r="D20" i="2" s="1"/>
  <c r="E7" i="2"/>
  <c r="E10" i="2" s="1"/>
  <c r="E15" i="2" s="1"/>
  <c r="E20" i="2" s="1"/>
  <c r="F7" i="2"/>
  <c r="F10" i="2" s="1"/>
  <c r="F15" i="2" s="1"/>
  <c r="F20" i="2" s="1"/>
  <c r="B7" i="2"/>
  <c r="B10" i="2" s="1"/>
  <c r="B15" i="2" s="1"/>
  <c r="B20" i="2" s="1"/>
  <c r="B22" i="2" s="1"/>
  <c r="C11" i="4" l="1"/>
  <c r="F11" i="4"/>
  <c r="E11" i="4"/>
  <c r="B11" i="4" l="1"/>
  <c r="C22" i="2"/>
  <c r="C6" i="4"/>
  <c r="C10" i="4"/>
  <c r="C12" i="4"/>
  <c r="C7" i="4"/>
  <c r="D11" i="4"/>
  <c r="F22" i="2"/>
  <c r="F10" i="4"/>
  <c r="F12" i="4"/>
  <c r="F7" i="4"/>
  <c r="F6" i="4"/>
  <c r="E24" i="3"/>
  <c r="E26" i="3" s="1"/>
  <c r="B10" i="4" l="1"/>
  <c r="B7" i="4"/>
  <c r="B6" i="4"/>
  <c r="B12" i="4"/>
  <c r="E22" i="2"/>
  <c r="E10" i="4"/>
  <c r="E12" i="4"/>
  <c r="E7" i="4"/>
  <c r="E6" i="4"/>
  <c r="D22" i="2"/>
  <c r="D10" i="4"/>
  <c r="D12" i="4"/>
  <c r="D7" i="4"/>
  <c r="D6" i="4"/>
  <c r="B26" i="3"/>
  <c r="D24" i="3"/>
  <c r="D26" i="3" s="1"/>
  <c r="F24" i="3"/>
  <c r="F26" i="3" s="1"/>
</calcChain>
</file>

<file path=xl/sharedStrings.xml><?xml version="1.0" encoding="utf-8"?>
<sst xmlns="http://schemas.openxmlformats.org/spreadsheetml/2006/main" count="89" uniqueCount="82">
  <si>
    <t>ASSETS</t>
  </si>
  <si>
    <t>NON CURRENT ASSETS</t>
  </si>
  <si>
    <t>CURRENT ASSETS</t>
  </si>
  <si>
    <t>Operating Profit</t>
  </si>
  <si>
    <t>Advance, deposits &amp; prepayments</t>
  </si>
  <si>
    <t>Cash &amp; Cash equivalent</t>
  </si>
  <si>
    <t>Operating Expenses</t>
  </si>
  <si>
    <t>Share capital</t>
  </si>
  <si>
    <t>Reatined earnings</t>
  </si>
  <si>
    <t>Accounts receivables</t>
  </si>
  <si>
    <t>Inventories</t>
  </si>
  <si>
    <t>Property, plant and equipment</t>
  </si>
  <si>
    <t>Cash paid to suppliers and employees</t>
  </si>
  <si>
    <t>Administrative expenses</t>
  </si>
  <si>
    <t>Purchase of property, plant and equipment</t>
  </si>
  <si>
    <t>BANGLADESH SHIPPING CORPORATION</t>
  </si>
  <si>
    <t>Capital work in progress</t>
  </si>
  <si>
    <t>Other receivables</t>
  </si>
  <si>
    <t>Non current assets held for sale and discontinued operation</t>
  </si>
  <si>
    <t>Advance income taxes</t>
  </si>
  <si>
    <t>Share premium</t>
  </si>
  <si>
    <t>Capital reserves</t>
  </si>
  <si>
    <t>Revaluation reserve</t>
  </si>
  <si>
    <t>Long term loans</t>
  </si>
  <si>
    <t>Deferred liability - gratuity</t>
  </si>
  <si>
    <t>Deferred liability - income tax</t>
  </si>
  <si>
    <t>Creditors and accruals</t>
  </si>
  <si>
    <t>Interest on long term loans</t>
  </si>
  <si>
    <t>Shot term loan</t>
  </si>
  <si>
    <t>Income tax provision</t>
  </si>
  <si>
    <t>Dividend payable</t>
  </si>
  <si>
    <t>Other non-operating expenses</t>
  </si>
  <si>
    <t>Non operating income</t>
  </si>
  <si>
    <t>Provision for income tax</t>
  </si>
  <si>
    <t>Provision for deferred tax</t>
  </si>
  <si>
    <t>Income generated from non current asset held for sale</t>
  </si>
  <si>
    <t>Cash received from customers and others</t>
  </si>
  <si>
    <t>Tax paid</t>
  </si>
  <si>
    <t>Prior year adjustment</t>
  </si>
  <si>
    <t>Sale of property, plant and equipment</t>
  </si>
  <si>
    <t>Long term loan increase/decrease</t>
  </si>
  <si>
    <t>Short term loan increase/decrease</t>
  </si>
  <si>
    <t>Dividend paid</t>
  </si>
  <si>
    <t>Debt to Equity</t>
  </si>
  <si>
    <t>Current Ratio</t>
  </si>
  <si>
    <t>Operating Margin</t>
  </si>
  <si>
    <t>Other Non -Operating  Expense</t>
  </si>
  <si>
    <t>Minimum  Tax Provision Turnover</t>
  </si>
  <si>
    <t>Government (GOB) Equity</t>
  </si>
  <si>
    <t>Short term investmnet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</si>
  <si>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</si>
  <si>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</si>
  <si>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</si>
  <si>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</si>
  <si>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</si>
  <si>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</si>
  <si>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</si>
  <si>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</si>
  <si>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</si>
  <si>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</si>
  <si>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Revenues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</si>
  <si>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</si>
  <si>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</si>
  <si>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</si>
  <si>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</si>
  <si>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</si>
  <si>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</si>
  <si>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</si>
  <si>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</si>
  <si>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</si>
  <si>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</si>
  <si>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</si>
  <si>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</si>
  <si>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</si>
  <si>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</si>
  <si>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</si>
  <si>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</si>
  <si>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</si>
  <si>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</si>
  <si>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</si>
  <si>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</si>
  <si>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Short-Term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</si>
</sst>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ont="1" applyBorder="1"/>
    <xf numFmtId="3" fontId="1" fillId="0" borderId="3" xfId="0" applyNumberFormat="1" applyFont="1" applyBorder="1"/>
    <xf numFmtId="3" fontId="3" fillId="0" borderId="3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4" fontId="1" fillId="0" borderId="0" xfId="0" applyNumberFormat="1" applyFont="1"/>
    <xf numFmtId="4" fontId="1" fillId="0" borderId="0" xfId="0" applyNumberFormat="1" applyFont="1" applyFill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0" fillId="0" borderId="0" xfId="0" applyNumberFormat="1" applyFont="1" applyFill="1"/>
    <xf numFmtId="164" fontId="0" fillId="0" borderId="0" xfId="1" applyNumberFormat="1" applyFont="1"/>
    <xf numFmtId="165" fontId="0" fillId="0" borderId="0" xfId="0" applyNumberFormat="1"/>
    <xf numFmtId="2" fontId="0" fillId="0" borderId="0" xfId="1" applyNumberFormat="1" applyFont="1"/>
    <xf numFmtId="166" fontId="1" fillId="0" borderId="0" xfId="0" applyNumberFormat="1" applyFont="1"/>
    <xf numFmtId="3" fontId="0" fillId="0" borderId="0" xfId="0" applyNumberFormat="1" applyFont="1" applyFill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0" xfId="0" applyFont="1" applyFill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2" fontId="1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6"/>
  <sheetViews>
    <sheetView workbookViewId="0">
      <pane xSplit="1" ySplit="4" topLeftCell="B41" activePane="bottomRight" state="frozen"/>
      <selection pane="topRight" activeCell="B1" sqref="B1"/>
      <selection pane="bottomLeft" activeCell="A6" sqref="A6"/>
      <selection pane="bottomRight" activeCell="C59" sqref="C59"/>
    </sheetView>
  </sheetViews>
  <sheetFormatPr defaultRowHeight="15" x14ac:dyDescent="0.25"/>
  <cols>
    <col min="1" max="1" width="55.25" bestFit="1" customWidth="1"/>
    <col min="2" max="2" width="16.375" customWidth="1"/>
    <col min="3" max="4" width="15.625" customWidth="1"/>
    <col min="5" max="5" width="16.375" customWidth="1"/>
    <col min="6" max="6" width="13.625" bestFit="1" customWidth="1"/>
    <col min="7" max="7" width="13.875" bestFit="1" customWidth="1"/>
  </cols>
  <sheetData>
    <row r="1" spans="1:7" ht="15.75" x14ac:dyDescent="0.25">
      <c r="A1" s="4" t="s">
        <v>15</v>
      </c>
    </row>
    <row r="2" spans="1:7" ht="15.75" x14ac:dyDescent="0.25">
      <c r="A2" s="4" t="s">
        <v>50</v>
      </c>
    </row>
    <row r="3" spans="1:7" ht="15.75" x14ac:dyDescent="0.25">
      <c r="A3" s="4" t="s">
        <v>51</v>
      </c>
    </row>
    <row r="4" spans="1:7" ht="15.75" x14ac:dyDescent="0.25">
      <c r="B4" s="32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</row>
    <row r="5" spans="1:7" x14ac:dyDescent="0.25">
      <c r="A5" s="30" t="s">
        <v>0</v>
      </c>
    </row>
    <row r="6" spans="1:7" x14ac:dyDescent="0.25">
      <c r="A6" s="31" t="s">
        <v>1</v>
      </c>
      <c r="B6" s="5">
        <f t="shared" ref="B6:G6" si="0">SUM(B7:B9)</f>
        <v>5074557373</v>
      </c>
      <c r="C6" s="5">
        <f t="shared" si="0"/>
        <v>5056366298</v>
      </c>
      <c r="D6" s="5">
        <f t="shared" si="0"/>
        <v>4780048975</v>
      </c>
      <c r="E6" s="5">
        <f t="shared" si="0"/>
        <v>4688371775</v>
      </c>
      <c r="F6" s="5">
        <f t="shared" si="0"/>
        <v>5061729549</v>
      </c>
      <c r="G6" s="5">
        <f t="shared" si="0"/>
        <v>4977002346</v>
      </c>
    </row>
    <row r="7" spans="1:7" x14ac:dyDescent="0.25">
      <c r="A7" t="s">
        <v>11</v>
      </c>
      <c r="B7" s="1">
        <v>5028872921</v>
      </c>
      <c r="C7" s="7">
        <v>4927212067</v>
      </c>
      <c r="D7" s="7">
        <v>4318535037</v>
      </c>
      <c r="E7" s="1">
        <v>4058016361</v>
      </c>
      <c r="F7" s="1">
        <v>4892384395</v>
      </c>
      <c r="G7" s="1">
        <v>4930137174</v>
      </c>
    </row>
    <row r="8" spans="1:7" x14ac:dyDescent="0.25">
      <c r="A8" t="s">
        <v>18</v>
      </c>
      <c r="B8" s="1">
        <v>0</v>
      </c>
      <c r="C8" s="7"/>
      <c r="D8" s="7">
        <v>0</v>
      </c>
      <c r="E8" s="1">
        <v>0</v>
      </c>
      <c r="F8" s="1">
        <v>91345978</v>
      </c>
      <c r="G8" s="1">
        <v>0</v>
      </c>
    </row>
    <row r="9" spans="1:7" x14ac:dyDescent="0.25">
      <c r="A9" t="s">
        <v>16</v>
      </c>
      <c r="B9" s="1">
        <v>45684452</v>
      </c>
      <c r="C9" s="7">
        <v>129154231</v>
      </c>
      <c r="D9" s="7">
        <v>461513938</v>
      </c>
      <c r="E9" s="1">
        <v>630355414</v>
      </c>
      <c r="F9" s="1">
        <v>77999176</v>
      </c>
      <c r="G9" s="1">
        <v>46865172</v>
      </c>
    </row>
    <row r="10" spans="1:7" x14ac:dyDescent="0.25">
      <c r="B10" s="1">
        <v>45684452</v>
      </c>
      <c r="C10" s="7"/>
      <c r="D10" s="7"/>
      <c r="E10" s="1"/>
      <c r="F10" s="7"/>
    </row>
    <row r="11" spans="1:7" x14ac:dyDescent="0.25">
      <c r="A11" s="31" t="s">
        <v>2</v>
      </c>
      <c r="B11" s="5">
        <f t="shared" ref="B11:G11" si="1">SUM(B12:B19)</f>
        <v>5636607436</v>
      </c>
      <c r="C11" s="5">
        <f t="shared" si="1"/>
        <v>5820906456</v>
      </c>
      <c r="D11" s="5">
        <f t="shared" si="1"/>
        <v>5603426416</v>
      </c>
      <c r="E11" s="5">
        <f t="shared" si="1"/>
        <v>5332651983</v>
      </c>
      <c r="F11" s="5">
        <f t="shared" si="1"/>
        <v>4808174870</v>
      </c>
      <c r="G11" s="5">
        <f t="shared" si="1"/>
        <v>5270343509</v>
      </c>
    </row>
    <row r="12" spans="1:7" x14ac:dyDescent="0.25">
      <c r="A12" s="6" t="s">
        <v>10</v>
      </c>
      <c r="B12" s="1">
        <v>466408527</v>
      </c>
      <c r="C12" s="7">
        <v>218114982</v>
      </c>
      <c r="D12" s="7">
        <v>118435368</v>
      </c>
      <c r="E12" s="7">
        <v>66273194</v>
      </c>
      <c r="F12" s="7">
        <v>39563154</v>
      </c>
      <c r="G12" s="1">
        <v>44307663</v>
      </c>
    </row>
    <row r="13" spans="1:7" x14ac:dyDescent="0.25">
      <c r="A13" s="6" t="s">
        <v>49</v>
      </c>
      <c r="B13" s="1"/>
      <c r="C13" s="7"/>
      <c r="D13" s="7"/>
      <c r="E13" s="7"/>
      <c r="F13" s="7"/>
      <c r="G13" s="1">
        <v>4218458869</v>
      </c>
    </row>
    <row r="14" spans="1:7" x14ac:dyDescent="0.25">
      <c r="A14" s="6" t="s">
        <v>9</v>
      </c>
      <c r="B14" s="1">
        <v>1191925647</v>
      </c>
      <c r="C14" s="7">
        <v>1496505661</v>
      </c>
      <c r="D14" s="7">
        <v>744451802</v>
      </c>
      <c r="E14" s="7">
        <v>595645506</v>
      </c>
      <c r="F14" s="7">
        <v>72638631</v>
      </c>
      <c r="G14" s="1">
        <v>166304954</v>
      </c>
    </row>
    <row r="15" spans="1:7" x14ac:dyDescent="0.25">
      <c r="A15" s="6" t="s">
        <v>4</v>
      </c>
      <c r="B15" s="1">
        <v>89020175</v>
      </c>
      <c r="C15" s="7">
        <v>88131687</v>
      </c>
      <c r="D15" s="7">
        <v>36923273</v>
      </c>
      <c r="E15" s="7">
        <v>33830356</v>
      </c>
      <c r="F15" s="7">
        <v>33667977</v>
      </c>
      <c r="G15" s="1">
        <v>30438240</v>
      </c>
    </row>
    <row r="16" spans="1:7" x14ac:dyDescent="0.25">
      <c r="A16" s="6" t="s">
        <v>17</v>
      </c>
      <c r="B16" s="1">
        <v>360816207</v>
      </c>
      <c r="C16" s="7">
        <v>301547184</v>
      </c>
      <c r="D16" s="7">
        <v>522871210</v>
      </c>
      <c r="E16" s="7">
        <v>464067598</v>
      </c>
      <c r="F16" s="7">
        <v>340972667</v>
      </c>
      <c r="G16" s="1">
        <v>516943485</v>
      </c>
    </row>
    <row r="17" spans="1:7" x14ac:dyDescent="0.25">
      <c r="A17" s="6" t="s">
        <v>5</v>
      </c>
      <c r="B17" s="1">
        <v>3034466202</v>
      </c>
      <c r="C17" s="7">
        <v>3669323891</v>
      </c>
      <c r="D17" s="7">
        <v>3492871312</v>
      </c>
      <c r="E17" s="7">
        <v>3714356148</v>
      </c>
      <c r="F17" s="7">
        <v>4172530738</v>
      </c>
      <c r="G17" s="1">
        <v>121510369</v>
      </c>
    </row>
    <row r="18" spans="1:7" x14ac:dyDescent="0.25">
      <c r="A18" s="6" t="s">
        <v>18</v>
      </c>
      <c r="B18" s="1">
        <v>493970678</v>
      </c>
      <c r="C18" s="7">
        <v>0</v>
      </c>
      <c r="D18" s="7">
        <v>594546821</v>
      </c>
      <c r="E18" s="7">
        <v>338088938</v>
      </c>
      <c r="F18" s="7">
        <v>0</v>
      </c>
      <c r="G18" s="1">
        <v>0</v>
      </c>
    </row>
    <row r="19" spans="1:7" x14ac:dyDescent="0.25">
      <c r="A19" s="6" t="s">
        <v>19</v>
      </c>
      <c r="B19" s="1">
        <v>0</v>
      </c>
      <c r="C19" s="7">
        <v>47283051</v>
      </c>
      <c r="D19" s="7">
        <v>93326630</v>
      </c>
      <c r="E19" s="7">
        <v>120390243</v>
      </c>
      <c r="F19" s="7">
        <v>148801703</v>
      </c>
      <c r="G19" s="1">
        <v>172379929</v>
      </c>
    </row>
    <row r="21" spans="1:7" x14ac:dyDescent="0.25">
      <c r="A21" s="3"/>
      <c r="B21" s="5">
        <f t="shared" ref="B21:G21" si="2">SUM(B6,B11)</f>
        <v>10711164809</v>
      </c>
      <c r="C21" s="5">
        <f t="shared" si="2"/>
        <v>10877272754</v>
      </c>
      <c r="D21" s="5">
        <f t="shared" si="2"/>
        <v>10383475391</v>
      </c>
      <c r="E21" s="5">
        <f t="shared" si="2"/>
        <v>10021023758</v>
      </c>
      <c r="F21" s="5">
        <f t="shared" si="2"/>
        <v>9869904419</v>
      </c>
      <c r="G21" s="5">
        <f t="shared" si="2"/>
        <v>10247345855</v>
      </c>
    </row>
    <row r="22" spans="1:7" x14ac:dyDescent="0.25">
      <c r="F22" s="1"/>
    </row>
    <row r="23" spans="1:7" ht="15.75" x14ac:dyDescent="0.25">
      <c r="A23" s="33" t="s">
        <v>52</v>
      </c>
      <c r="B23" s="5"/>
      <c r="C23" s="3"/>
      <c r="D23" s="3"/>
      <c r="E23" s="5"/>
      <c r="F23" s="3"/>
    </row>
    <row r="24" spans="1:7" ht="15.75" x14ac:dyDescent="0.25">
      <c r="A24" s="34" t="s">
        <v>53</v>
      </c>
      <c r="B24" s="1"/>
      <c r="C24" s="1"/>
      <c r="D24" s="1"/>
      <c r="E24" s="1"/>
      <c r="F24" s="1"/>
    </row>
    <row r="25" spans="1:7" x14ac:dyDescent="0.25">
      <c r="A25" s="31" t="s">
        <v>54</v>
      </c>
      <c r="B25" s="5">
        <f t="shared" ref="B25:G25" si="3">SUM(B26:B28)</f>
        <v>1126432605</v>
      </c>
      <c r="C25" s="5">
        <f t="shared" si="3"/>
        <v>1107608373</v>
      </c>
      <c r="D25" s="5">
        <f t="shared" si="3"/>
        <v>1083453220</v>
      </c>
      <c r="E25" s="5">
        <f t="shared" si="3"/>
        <v>1127218565</v>
      </c>
      <c r="F25" s="5">
        <f t="shared" si="3"/>
        <v>1165625222</v>
      </c>
      <c r="G25" s="5">
        <f t="shared" si="3"/>
        <v>1099416103</v>
      </c>
    </row>
    <row r="26" spans="1:7" x14ac:dyDescent="0.25">
      <c r="A26" s="6" t="s">
        <v>23</v>
      </c>
      <c r="B26" s="7">
        <v>769960835</v>
      </c>
      <c r="C26" s="7">
        <v>739955247</v>
      </c>
      <c r="D26" s="7">
        <v>734666056</v>
      </c>
      <c r="E26" s="7">
        <v>727351704</v>
      </c>
      <c r="F26" s="7">
        <v>718798483</v>
      </c>
      <c r="G26" s="1">
        <v>717641273</v>
      </c>
    </row>
    <row r="27" spans="1:7" x14ac:dyDescent="0.25">
      <c r="A27" s="6" t="s">
        <v>24</v>
      </c>
      <c r="B27" s="7">
        <v>297581250</v>
      </c>
      <c r="C27" s="7">
        <v>319017940</v>
      </c>
      <c r="D27" s="7">
        <v>309660648</v>
      </c>
      <c r="E27" s="7">
        <v>352439794</v>
      </c>
      <c r="F27" s="7">
        <v>413947820</v>
      </c>
      <c r="G27" s="1">
        <v>378069740</v>
      </c>
    </row>
    <row r="28" spans="1:7" x14ac:dyDescent="0.25">
      <c r="A28" s="6" t="s">
        <v>25</v>
      </c>
      <c r="B28" s="7">
        <v>58890520</v>
      </c>
      <c r="C28" s="7">
        <v>48635186</v>
      </c>
      <c r="D28" s="7">
        <v>39126516</v>
      </c>
      <c r="E28" s="7">
        <v>47427067</v>
      </c>
      <c r="F28" s="7">
        <v>32878919</v>
      </c>
      <c r="G28" s="1">
        <v>3705090</v>
      </c>
    </row>
    <row r="30" spans="1:7" x14ac:dyDescent="0.25">
      <c r="A30" s="31" t="s">
        <v>55</v>
      </c>
      <c r="B30" s="5">
        <f t="shared" ref="B30:G30" si="4">SUM(B31:B35)</f>
        <v>937497987</v>
      </c>
      <c r="C30" s="5">
        <f t="shared" si="4"/>
        <v>1338245840</v>
      </c>
      <c r="D30" s="5">
        <f t="shared" si="4"/>
        <v>1089792516</v>
      </c>
      <c r="E30" s="5">
        <f t="shared" si="4"/>
        <v>586742668</v>
      </c>
      <c r="F30" s="5">
        <f t="shared" si="4"/>
        <v>665525840</v>
      </c>
      <c r="G30" s="5">
        <f t="shared" si="4"/>
        <v>970159547</v>
      </c>
    </row>
    <row r="31" spans="1:7" x14ac:dyDescent="0.25">
      <c r="A31" s="6" t="s">
        <v>26</v>
      </c>
      <c r="B31" s="7">
        <v>342735326</v>
      </c>
      <c r="C31" s="7">
        <v>423914447</v>
      </c>
      <c r="D31" s="7">
        <v>319096405</v>
      </c>
      <c r="E31" s="7">
        <v>77560313</v>
      </c>
      <c r="F31" s="7">
        <v>143865229</v>
      </c>
      <c r="G31" s="1">
        <v>407364536</v>
      </c>
    </row>
    <row r="32" spans="1:7" x14ac:dyDescent="0.25">
      <c r="A32" s="6" t="s">
        <v>27</v>
      </c>
      <c r="B32" s="7">
        <v>418523684</v>
      </c>
      <c r="C32" s="7">
        <v>452670960</v>
      </c>
      <c r="D32" s="7">
        <v>447611433</v>
      </c>
      <c r="E32" s="7">
        <v>444075573</v>
      </c>
      <c r="F32" s="7">
        <v>432547766</v>
      </c>
      <c r="G32" s="1">
        <v>441687505</v>
      </c>
    </row>
    <row r="33" spans="1:7" x14ac:dyDescent="0.25">
      <c r="A33" s="6" t="s">
        <v>28</v>
      </c>
      <c r="B33" s="7">
        <v>159809163</v>
      </c>
      <c r="C33" s="7">
        <v>300147320</v>
      </c>
      <c r="D33" s="7">
        <v>283153623</v>
      </c>
      <c r="E33" s="7">
        <v>0</v>
      </c>
      <c r="F33" s="7">
        <v>0</v>
      </c>
      <c r="G33" s="1">
        <v>0</v>
      </c>
    </row>
    <row r="34" spans="1:7" x14ac:dyDescent="0.25">
      <c r="A34" t="s">
        <v>29</v>
      </c>
      <c r="B34" s="7">
        <v>16429814</v>
      </c>
      <c r="C34" s="7">
        <v>25316809</v>
      </c>
      <c r="D34" s="7">
        <v>39926751</v>
      </c>
      <c r="E34" s="7">
        <v>65102476</v>
      </c>
      <c r="F34" s="7">
        <v>89108540</v>
      </c>
      <c r="G34" s="1">
        <v>121103202</v>
      </c>
    </row>
    <row r="35" spans="1:7" x14ac:dyDescent="0.25">
      <c r="A35" t="s">
        <v>30</v>
      </c>
      <c r="B35" s="1">
        <v>0</v>
      </c>
      <c r="C35" s="7">
        <v>136196304</v>
      </c>
      <c r="D35" s="7">
        <v>4304</v>
      </c>
      <c r="E35" s="1">
        <v>4306</v>
      </c>
      <c r="F35" s="1">
        <v>4305</v>
      </c>
      <c r="G35" s="1">
        <v>4304</v>
      </c>
    </row>
    <row r="37" spans="1:7" x14ac:dyDescent="0.25">
      <c r="A37" s="3"/>
      <c r="B37" s="5">
        <f t="shared" ref="B37:G37" si="5">SUM(B25,B30)</f>
        <v>2063930592</v>
      </c>
      <c r="C37" s="5">
        <f t="shared" si="5"/>
        <v>2445854213</v>
      </c>
      <c r="D37" s="5">
        <f t="shared" si="5"/>
        <v>2173245736</v>
      </c>
      <c r="E37" s="5">
        <f t="shared" si="5"/>
        <v>1713961233</v>
      </c>
      <c r="F37" s="5">
        <f t="shared" si="5"/>
        <v>1831151062</v>
      </c>
      <c r="G37" s="5">
        <f t="shared" si="5"/>
        <v>2069575650</v>
      </c>
    </row>
    <row r="38" spans="1:7" x14ac:dyDescent="0.25">
      <c r="A38" s="3"/>
      <c r="B38" s="5"/>
      <c r="C38" s="5"/>
      <c r="D38" s="5"/>
      <c r="E38" s="5"/>
      <c r="F38" s="5"/>
      <c r="G38" s="5"/>
    </row>
    <row r="39" spans="1:7" x14ac:dyDescent="0.25">
      <c r="A39" s="31" t="s">
        <v>56</v>
      </c>
      <c r="B39" s="5">
        <f t="shared" ref="B39:G39" si="6">SUM(B40:B45)</f>
        <v>8647234218</v>
      </c>
      <c r="C39" s="5">
        <f t="shared" si="6"/>
        <v>8431418540</v>
      </c>
      <c r="D39" s="5">
        <f t="shared" si="6"/>
        <v>8210229655</v>
      </c>
      <c r="E39" s="5">
        <f t="shared" si="6"/>
        <v>8307062525</v>
      </c>
      <c r="F39" s="5">
        <f t="shared" si="6"/>
        <v>8038753357</v>
      </c>
      <c r="G39" s="5">
        <f t="shared" si="6"/>
        <v>8177770204</v>
      </c>
    </row>
    <row r="40" spans="1:7" x14ac:dyDescent="0.25">
      <c r="A40" t="s">
        <v>7</v>
      </c>
      <c r="B40" s="1">
        <v>827400000</v>
      </c>
      <c r="C40" s="1">
        <v>1361920000</v>
      </c>
      <c r="D40" s="1">
        <v>1361920000</v>
      </c>
      <c r="E40" s="1">
        <v>1361920000</v>
      </c>
      <c r="F40" s="1">
        <v>1525350400</v>
      </c>
      <c r="G40" s="1">
        <v>1525350400</v>
      </c>
    </row>
    <row r="41" spans="1:7" x14ac:dyDescent="0.25">
      <c r="A41" t="s">
        <v>20</v>
      </c>
      <c r="B41" s="1">
        <v>2509600000</v>
      </c>
      <c r="C41" s="1">
        <v>4647680000</v>
      </c>
      <c r="D41" s="1">
        <v>4647680000</v>
      </c>
      <c r="E41" s="1">
        <v>4647680000</v>
      </c>
      <c r="F41" s="1">
        <v>4647680000</v>
      </c>
      <c r="G41" s="1">
        <v>4647680000</v>
      </c>
    </row>
    <row r="42" spans="1:7" x14ac:dyDescent="0.25">
      <c r="A42" t="s">
        <v>48</v>
      </c>
      <c r="B42" s="1">
        <v>2672600000</v>
      </c>
      <c r="C42" s="1"/>
      <c r="D42" s="1"/>
      <c r="E42" s="1"/>
      <c r="F42" s="1"/>
      <c r="G42">
        <v>0</v>
      </c>
    </row>
    <row r="43" spans="1:7" x14ac:dyDescent="0.25">
      <c r="A43" t="s">
        <v>21</v>
      </c>
      <c r="B43" s="1">
        <v>293790825</v>
      </c>
      <c r="C43" s="1">
        <v>293790825</v>
      </c>
      <c r="D43" s="1">
        <v>293790825</v>
      </c>
      <c r="E43" s="1">
        <v>293790825</v>
      </c>
      <c r="F43" s="1">
        <v>130360425</v>
      </c>
      <c r="G43" s="1">
        <v>130360425</v>
      </c>
    </row>
    <row r="44" spans="1:7" x14ac:dyDescent="0.25">
      <c r="A44" t="s">
        <v>22</v>
      </c>
      <c r="B44" s="1">
        <v>4470456724</v>
      </c>
      <c r="C44" s="1">
        <v>4470456724</v>
      </c>
      <c r="D44" s="1">
        <v>4470456724</v>
      </c>
      <c r="E44" s="1">
        <v>4076100142</v>
      </c>
      <c r="F44" s="1">
        <v>4076100142</v>
      </c>
      <c r="G44" s="1">
        <v>4076100142</v>
      </c>
    </row>
    <row r="45" spans="1:7" x14ac:dyDescent="0.25">
      <c r="A45" t="s">
        <v>8</v>
      </c>
      <c r="B45" s="1">
        <v>-2126613331</v>
      </c>
      <c r="C45" s="1">
        <v>-2342429009</v>
      </c>
      <c r="D45" s="1">
        <v>-2563617894</v>
      </c>
      <c r="E45" s="1">
        <v>-2072428442</v>
      </c>
      <c r="F45" s="1">
        <v>-2340737610</v>
      </c>
      <c r="G45" s="1">
        <v>-2201720763</v>
      </c>
    </row>
    <row r="46" spans="1:7" x14ac:dyDescent="0.25">
      <c r="A46" s="3"/>
      <c r="B46" s="5"/>
      <c r="C46" s="5"/>
      <c r="D46" s="5"/>
      <c r="E46" s="5"/>
      <c r="F46" s="5"/>
      <c r="G46" s="5"/>
    </row>
    <row r="47" spans="1:7" x14ac:dyDescent="0.25">
      <c r="A47" s="3"/>
      <c r="B47" s="5"/>
      <c r="C47" s="5"/>
      <c r="D47" s="5"/>
      <c r="E47" s="5"/>
      <c r="F47" s="5"/>
      <c r="G47" s="5"/>
    </row>
    <row r="48" spans="1:7" x14ac:dyDescent="0.25">
      <c r="A48" s="3"/>
      <c r="B48" s="5"/>
      <c r="C48" s="5"/>
      <c r="D48" s="5"/>
      <c r="E48" s="5"/>
      <c r="F48" s="5"/>
      <c r="G48" s="5"/>
    </row>
    <row r="49" spans="1:7" x14ac:dyDescent="0.25">
      <c r="A49" s="3"/>
      <c r="B49" s="1"/>
      <c r="C49" s="16"/>
      <c r="D49" s="16"/>
      <c r="E49" s="1"/>
      <c r="F49" s="1"/>
    </row>
    <row r="50" spans="1:7" x14ac:dyDescent="0.25">
      <c r="A50" s="3"/>
      <c r="B50" s="5">
        <f>SUM(B39,B37)-1</f>
        <v>10711164809</v>
      </c>
      <c r="C50" s="5">
        <f>SUM(C39,C37)+1</f>
        <v>10877272754</v>
      </c>
      <c r="D50" s="5">
        <f>SUM(D39,D37)</f>
        <v>10383475391</v>
      </c>
      <c r="E50" s="5">
        <f>SUM(E39,E37)</f>
        <v>10021023758</v>
      </c>
      <c r="F50" s="5">
        <f>SUM(F39,F37)</f>
        <v>9869904419</v>
      </c>
      <c r="G50" s="5">
        <f>SUM(G39,G37)+1</f>
        <v>10247345855</v>
      </c>
    </row>
    <row r="51" spans="1:7" x14ac:dyDescent="0.25">
      <c r="B51" s="18"/>
      <c r="C51" s="19"/>
      <c r="D51" s="19"/>
      <c r="E51" s="18"/>
      <c r="F51" s="18"/>
    </row>
    <row r="52" spans="1:7" x14ac:dyDescent="0.25">
      <c r="A52" s="35" t="s">
        <v>57</v>
      </c>
      <c r="B52" s="28">
        <f t="shared" ref="B52:G52" si="7">B39/(B40/10)</f>
        <v>104.51092842639594</v>
      </c>
      <c r="C52" s="28">
        <f t="shared" si="7"/>
        <v>61.90832457119361</v>
      </c>
      <c r="D52" s="18">
        <f t="shared" si="7"/>
        <v>60.284228552337879</v>
      </c>
      <c r="E52" s="18">
        <f t="shared" si="7"/>
        <v>60.995231180979793</v>
      </c>
      <c r="F52" s="18">
        <f t="shared" si="7"/>
        <v>52.701027626176909</v>
      </c>
      <c r="G52" s="18">
        <f t="shared" si="7"/>
        <v>53.612404100723346</v>
      </c>
    </row>
    <row r="53" spans="1:7" x14ac:dyDescent="0.25">
      <c r="A53" s="35" t="s">
        <v>58</v>
      </c>
      <c r="B53" s="3">
        <f>B40/10</f>
        <v>82740000</v>
      </c>
      <c r="C53" s="3">
        <f t="shared" ref="C53:G53" si="8">C40/10</f>
        <v>136192000</v>
      </c>
      <c r="D53" s="3">
        <f t="shared" si="8"/>
        <v>136192000</v>
      </c>
      <c r="E53" s="3">
        <f t="shared" si="8"/>
        <v>136192000</v>
      </c>
      <c r="F53" s="3">
        <f t="shared" si="8"/>
        <v>152535040</v>
      </c>
      <c r="G53" s="3">
        <f t="shared" si="8"/>
        <v>152535040</v>
      </c>
    </row>
    <row r="54" spans="1:7" x14ac:dyDescent="0.25">
      <c r="B54" s="5"/>
      <c r="C54" s="5"/>
      <c r="D54" s="5"/>
      <c r="E54" s="5"/>
      <c r="F54" s="5"/>
    </row>
    <row r="55" spans="1:7" x14ac:dyDescent="0.25">
      <c r="E55" s="1"/>
    </row>
    <row r="56" spans="1:7" x14ac:dyDescent="0.25">
      <c r="B56" s="18"/>
      <c r="C56" s="3"/>
      <c r="D56" s="3"/>
      <c r="E56" s="3"/>
      <c r="F56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4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C29" sqref="C29"/>
    </sheetView>
  </sheetViews>
  <sheetFormatPr defaultRowHeight="15" x14ac:dyDescent="0.25"/>
  <cols>
    <col min="1" max="1" width="51.375" customWidth="1"/>
    <col min="2" max="6" width="14.625" bestFit="1" customWidth="1"/>
    <col min="7" max="7" width="12.75" bestFit="1" customWidth="1"/>
    <col min="9" max="9" width="13.625" bestFit="1" customWidth="1"/>
  </cols>
  <sheetData>
    <row r="1" spans="1:9" ht="15.75" x14ac:dyDescent="0.25">
      <c r="A1" s="4" t="s">
        <v>15</v>
      </c>
      <c r="B1" s="1"/>
      <c r="C1" s="1"/>
      <c r="D1" s="1"/>
      <c r="E1" s="1"/>
      <c r="F1" s="1"/>
    </row>
    <row r="2" spans="1:9" ht="15.75" x14ac:dyDescent="0.25">
      <c r="A2" s="4" t="s">
        <v>59</v>
      </c>
      <c r="B2" s="1"/>
      <c r="C2" s="1"/>
      <c r="D2" s="1"/>
      <c r="E2" s="1"/>
      <c r="F2" s="1"/>
    </row>
    <row r="3" spans="1:9" ht="15.75" x14ac:dyDescent="0.25">
      <c r="A3" s="4" t="s">
        <v>51</v>
      </c>
      <c r="B3" s="4"/>
      <c r="C3" s="4"/>
      <c r="D3" s="4"/>
      <c r="E3" s="22"/>
      <c r="F3" s="2"/>
    </row>
    <row r="4" spans="1:9" ht="15.75" x14ac:dyDescent="0.25">
      <c r="A4" s="4"/>
      <c r="B4" s="32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  <c r="I4" s="23"/>
    </row>
    <row r="5" spans="1:9" x14ac:dyDescent="0.25">
      <c r="A5" s="35" t="s">
        <v>60</v>
      </c>
      <c r="B5" s="5">
        <v>-196079140</v>
      </c>
      <c r="C5" s="5">
        <v>-445621541</v>
      </c>
      <c r="D5" s="5">
        <v>-150122872</v>
      </c>
      <c r="E5" s="5">
        <v>-34283215</v>
      </c>
      <c r="F5" s="5">
        <v>276563778</v>
      </c>
      <c r="G5" s="5">
        <v>256790024</v>
      </c>
      <c r="H5" s="5"/>
      <c r="I5" s="5"/>
    </row>
    <row r="6" spans="1:9" x14ac:dyDescent="0.25">
      <c r="B6" s="5"/>
      <c r="C6" s="5"/>
      <c r="D6" s="5"/>
      <c r="E6" s="5"/>
      <c r="F6" s="9"/>
      <c r="G6" s="5"/>
      <c r="H6" s="5"/>
      <c r="I6" s="5"/>
    </row>
    <row r="7" spans="1:9" x14ac:dyDescent="0.25">
      <c r="A7" s="35" t="s">
        <v>6</v>
      </c>
      <c r="B7" s="17">
        <f>SUM(B8:B8)</f>
        <v>211269140</v>
      </c>
      <c r="C7" s="17">
        <f>SUM(C8:C9)</f>
        <v>192792790</v>
      </c>
      <c r="D7" s="17">
        <f>SUM(D8:D8)</f>
        <v>229989027</v>
      </c>
      <c r="E7" s="17">
        <f>SUM(E8:E8)</f>
        <v>346819420</v>
      </c>
      <c r="F7" s="17">
        <f>SUM(F8:F8)</f>
        <v>515318277</v>
      </c>
      <c r="G7" s="17">
        <f>SUM(G8:G8)</f>
        <v>551539896</v>
      </c>
      <c r="I7" s="1"/>
    </row>
    <row r="8" spans="1:9" x14ac:dyDescent="0.25">
      <c r="A8" s="6" t="s">
        <v>13</v>
      </c>
      <c r="B8" s="24">
        <v>211269140</v>
      </c>
      <c r="C8" s="24">
        <v>182579945</v>
      </c>
      <c r="D8" s="24">
        <v>229989027</v>
      </c>
      <c r="E8" s="24">
        <v>346819420</v>
      </c>
      <c r="F8" s="24">
        <v>515318277</v>
      </c>
      <c r="G8" s="24">
        <v>551539896</v>
      </c>
      <c r="I8" s="1"/>
    </row>
    <row r="9" spans="1:9" x14ac:dyDescent="0.25">
      <c r="A9" s="6" t="s">
        <v>46</v>
      </c>
      <c r="B9" s="24">
        <v>0</v>
      </c>
      <c r="C9" s="24">
        <v>10212845</v>
      </c>
      <c r="D9" s="24">
        <v>0</v>
      </c>
      <c r="E9" s="24">
        <v>0</v>
      </c>
      <c r="F9" s="24">
        <v>0</v>
      </c>
      <c r="G9" s="24">
        <v>0</v>
      </c>
      <c r="I9" s="1"/>
    </row>
    <row r="10" spans="1:9" x14ac:dyDescent="0.25">
      <c r="A10" s="35" t="s">
        <v>3</v>
      </c>
      <c r="B10" s="14">
        <f>B5-B7</f>
        <v>-407348280</v>
      </c>
      <c r="C10" s="14">
        <f t="shared" ref="C10:G10" si="0">C5-C7</f>
        <v>-638414331</v>
      </c>
      <c r="D10" s="14">
        <f t="shared" si="0"/>
        <v>-380111899</v>
      </c>
      <c r="E10" s="14">
        <f t="shared" si="0"/>
        <v>-381102635</v>
      </c>
      <c r="F10" s="14">
        <f t="shared" si="0"/>
        <v>-238754499</v>
      </c>
      <c r="G10" s="14">
        <f t="shared" si="0"/>
        <v>-294749872</v>
      </c>
      <c r="H10" s="9"/>
      <c r="I10" s="9"/>
    </row>
    <row r="11" spans="1:9" x14ac:dyDescent="0.25">
      <c r="A11" s="36" t="s">
        <v>61</v>
      </c>
      <c r="B11" s="9"/>
      <c r="C11" s="9"/>
      <c r="D11" s="9"/>
      <c r="E11" s="9"/>
      <c r="F11" s="9"/>
      <c r="G11" s="9"/>
      <c r="H11" s="9"/>
      <c r="I11" s="9"/>
    </row>
    <row r="12" spans="1:9" x14ac:dyDescent="0.25">
      <c r="A12" s="6" t="s">
        <v>32</v>
      </c>
      <c r="B12" s="13">
        <v>440092543</v>
      </c>
      <c r="C12" s="13">
        <v>670730679</v>
      </c>
      <c r="D12" s="13">
        <v>447691404</v>
      </c>
      <c r="E12" s="13">
        <v>465427317</v>
      </c>
      <c r="F12" s="13">
        <v>343918496</v>
      </c>
      <c r="G12" s="13">
        <v>433310450</v>
      </c>
      <c r="H12" s="9"/>
      <c r="I12" s="9"/>
    </row>
    <row r="13" spans="1:9" x14ac:dyDescent="0.25">
      <c r="A13" s="6" t="s">
        <v>35</v>
      </c>
      <c r="B13" s="13"/>
      <c r="C13" s="13"/>
      <c r="D13" s="13">
        <v>0</v>
      </c>
      <c r="E13" s="13">
        <v>25517956</v>
      </c>
      <c r="F13" s="13">
        <v>0</v>
      </c>
      <c r="G13" s="9">
        <v>0</v>
      </c>
      <c r="H13" s="9"/>
      <c r="I13" s="9"/>
    </row>
    <row r="14" spans="1:9" x14ac:dyDescent="0.25">
      <c r="A14" s="6" t="s">
        <v>31</v>
      </c>
      <c r="B14" s="13">
        <v>0</v>
      </c>
      <c r="C14" s="13">
        <v>0</v>
      </c>
      <c r="D14" s="13">
        <v>9139739</v>
      </c>
      <c r="E14" s="13">
        <v>9139739</v>
      </c>
      <c r="F14" s="13">
        <v>9139739</v>
      </c>
      <c r="G14" s="29">
        <v>10581932</v>
      </c>
      <c r="I14" s="1"/>
    </row>
    <row r="15" spans="1:9" x14ac:dyDescent="0.25">
      <c r="A15" s="35" t="s">
        <v>62</v>
      </c>
      <c r="B15" s="14">
        <f>B10+B12+B13-B14</f>
        <v>32744263</v>
      </c>
      <c r="C15" s="14">
        <f t="shared" ref="C15:G15" si="1">C10+C12+C13-C14</f>
        <v>32316348</v>
      </c>
      <c r="D15" s="14">
        <f t="shared" si="1"/>
        <v>58439766</v>
      </c>
      <c r="E15" s="14">
        <f t="shared" si="1"/>
        <v>100702899</v>
      </c>
      <c r="F15" s="14">
        <f t="shared" si="1"/>
        <v>96024258</v>
      </c>
      <c r="G15" s="14">
        <f t="shared" si="1"/>
        <v>127978646</v>
      </c>
      <c r="H15" s="9"/>
      <c r="I15" s="9"/>
    </row>
    <row r="16" spans="1:9" x14ac:dyDescent="0.25">
      <c r="A16" s="31" t="s">
        <v>63</v>
      </c>
      <c r="B16" s="9">
        <f>SUM(B17:B19)</f>
        <v>16429814</v>
      </c>
      <c r="C16" s="9">
        <f t="shared" ref="C16:G16" si="2">SUM(C17:C19)</f>
        <v>1368339</v>
      </c>
      <c r="D16" s="9">
        <f t="shared" si="2"/>
        <v>5101272</v>
      </c>
      <c r="E16" s="9">
        <f t="shared" si="2"/>
        <v>33476276</v>
      </c>
      <c r="F16" s="9">
        <f t="shared" si="2"/>
        <v>9457916</v>
      </c>
      <c r="G16" s="9">
        <f t="shared" si="2"/>
        <v>-2820832</v>
      </c>
    </row>
    <row r="17" spans="1:9" x14ac:dyDescent="0.25">
      <c r="A17" s="6" t="s">
        <v>33</v>
      </c>
      <c r="B17" s="13">
        <v>0</v>
      </c>
      <c r="C17" s="13">
        <v>-8886995</v>
      </c>
      <c r="D17" s="13">
        <v>14609942</v>
      </c>
      <c r="E17" s="13">
        <v>25175725</v>
      </c>
      <c r="F17" s="13">
        <v>24006064</v>
      </c>
      <c r="G17" s="29">
        <v>-31994661</v>
      </c>
    </row>
    <row r="18" spans="1:9" x14ac:dyDescent="0.25">
      <c r="A18" s="6" t="s">
        <v>47</v>
      </c>
      <c r="B18" s="13">
        <v>16429814</v>
      </c>
      <c r="C18" s="13">
        <v>0</v>
      </c>
      <c r="D18" s="13">
        <v>0</v>
      </c>
      <c r="E18" s="13">
        <v>0</v>
      </c>
      <c r="F18" s="13">
        <v>0</v>
      </c>
    </row>
    <row r="19" spans="1:9" x14ac:dyDescent="0.25">
      <c r="A19" s="6" t="s">
        <v>34</v>
      </c>
      <c r="B19" s="13">
        <v>0</v>
      </c>
      <c r="C19" s="13">
        <v>10255334</v>
      </c>
      <c r="D19" s="13">
        <v>-9508670</v>
      </c>
      <c r="E19" s="13">
        <v>8300551</v>
      </c>
      <c r="F19" s="13">
        <v>-14548148</v>
      </c>
      <c r="G19" s="29">
        <v>29173829</v>
      </c>
    </row>
    <row r="20" spans="1:9" x14ac:dyDescent="0.25">
      <c r="A20" s="35" t="s">
        <v>64</v>
      </c>
      <c r="B20" s="10">
        <f>B15-B16</f>
        <v>16314449</v>
      </c>
      <c r="C20" s="10">
        <f t="shared" ref="C20:F20" si="3">C15-C16</f>
        <v>30948009</v>
      </c>
      <c r="D20" s="10">
        <f t="shared" si="3"/>
        <v>53338494</v>
      </c>
      <c r="E20" s="10">
        <f t="shared" si="3"/>
        <v>67226623</v>
      </c>
      <c r="F20" s="10">
        <f t="shared" si="3"/>
        <v>86566342</v>
      </c>
      <c r="G20" s="10">
        <f>(G15+G16)-1</f>
        <v>125157813</v>
      </c>
      <c r="H20" s="9"/>
      <c r="I20" s="9"/>
    </row>
    <row r="21" spans="1:9" x14ac:dyDescent="0.25">
      <c r="A21" s="3"/>
      <c r="B21" s="11"/>
      <c r="C21" s="9"/>
      <c r="D21" s="9"/>
      <c r="E21" s="9"/>
      <c r="F21" s="9"/>
    </row>
    <row r="22" spans="1:9" x14ac:dyDescent="0.25">
      <c r="A22" s="35" t="s">
        <v>65</v>
      </c>
      <c r="B22" s="37">
        <f>B20/('1'!B40/10)</f>
        <v>0.19717729030698575</v>
      </c>
      <c r="C22" s="37">
        <f>C20/('1'!B40/10)</f>
        <v>0.37403926758520667</v>
      </c>
      <c r="D22" s="37">
        <f>D20/('1'!D40/10)</f>
        <v>0.39164190260808268</v>
      </c>
      <c r="E22" s="37">
        <f>E20/('1'!E40/10)</f>
        <v>0.49361653401080829</v>
      </c>
      <c r="F22" s="37">
        <f>F20/('1'!F40/10)</f>
        <v>0.56751774543082034</v>
      </c>
      <c r="G22" s="37">
        <f>G20/('1'!G40/10)</f>
        <v>0.82051843956641046</v>
      </c>
    </row>
    <row r="23" spans="1:9" x14ac:dyDescent="0.25">
      <c r="A23" s="36" t="s">
        <v>66</v>
      </c>
      <c r="B23" s="13">
        <v>82740000</v>
      </c>
      <c r="C23" s="13">
        <v>136192000</v>
      </c>
      <c r="D23" s="13">
        <v>136192000</v>
      </c>
      <c r="E23" s="13">
        <v>136192000</v>
      </c>
      <c r="F23" s="13">
        <v>152535040</v>
      </c>
      <c r="G23" s="13">
        <v>152535040</v>
      </c>
    </row>
    <row r="44" spans="1:2" x14ac:dyDescent="0.25">
      <c r="A44" s="8"/>
      <c r="B44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0"/>
  <sheetViews>
    <sheetView tabSelected="1" zoomScaleNormal="100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C35" sqref="C35"/>
    </sheetView>
  </sheetViews>
  <sheetFormatPr defaultRowHeight="15" x14ac:dyDescent="0.25"/>
  <cols>
    <col min="1" max="1" width="49.75" customWidth="1"/>
    <col min="2" max="2" width="14.625" bestFit="1" customWidth="1"/>
    <col min="3" max="3" width="14.625" customWidth="1"/>
    <col min="4" max="4" width="14.375" customWidth="1"/>
    <col min="5" max="6" width="14.625" bestFit="1" customWidth="1"/>
    <col min="7" max="7" width="13.625" bestFit="1" customWidth="1"/>
  </cols>
  <sheetData>
    <row r="1" spans="1:7" ht="15.75" x14ac:dyDescent="0.25">
      <c r="A1" s="4" t="s">
        <v>15</v>
      </c>
      <c r="B1" s="4"/>
      <c r="C1" s="4"/>
      <c r="D1" s="4"/>
      <c r="E1" s="20"/>
      <c r="F1" s="2"/>
    </row>
    <row r="2" spans="1:7" ht="15.75" x14ac:dyDescent="0.25">
      <c r="A2" s="4" t="s">
        <v>67</v>
      </c>
      <c r="B2" s="4"/>
      <c r="C2" s="4"/>
      <c r="D2" s="4"/>
      <c r="E2" s="21"/>
      <c r="F2" s="21"/>
    </row>
    <row r="3" spans="1:7" ht="15.75" x14ac:dyDescent="0.25">
      <c r="A3" s="4" t="s">
        <v>51</v>
      </c>
      <c r="B3" s="4"/>
      <c r="C3" s="4"/>
      <c r="D3" s="4"/>
      <c r="E3" s="20"/>
      <c r="F3" s="2"/>
    </row>
    <row r="4" spans="1:7" ht="15.75" x14ac:dyDescent="0.25">
      <c r="A4" s="4"/>
      <c r="B4" s="32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</row>
    <row r="5" spans="1:7" x14ac:dyDescent="0.25">
      <c r="A5" s="35" t="s">
        <v>68</v>
      </c>
    </row>
    <row r="6" spans="1:7" x14ac:dyDescent="0.25">
      <c r="A6" t="s">
        <v>36</v>
      </c>
      <c r="B6" s="1">
        <v>3139117937</v>
      </c>
      <c r="C6" s="1">
        <v>1455860864</v>
      </c>
      <c r="D6" s="1">
        <v>1821329619</v>
      </c>
      <c r="E6" s="1">
        <v>1140043856</v>
      </c>
      <c r="F6" s="1">
        <v>1813476723</v>
      </c>
      <c r="G6">
        <v>995547913</v>
      </c>
    </row>
    <row r="7" spans="1:7" x14ac:dyDescent="0.25">
      <c r="A7" s="6" t="s">
        <v>12</v>
      </c>
      <c r="B7" s="7">
        <v>-3118458295</v>
      </c>
      <c r="C7" s="7">
        <v>-1377974305</v>
      </c>
      <c r="D7" s="7">
        <v>-1383493197</v>
      </c>
      <c r="E7" s="7">
        <v>-1280474945</v>
      </c>
      <c r="F7" s="7">
        <v>-910778167</v>
      </c>
      <c r="G7" s="7">
        <v>-861257107</v>
      </c>
    </row>
    <row r="8" spans="1:7" x14ac:dyDescent="0.25">
      <c r="A8" s="6" t="s">
        <v>37</v>
      </c>
      <c r="B8" s="7">
        <v>-162994976</v>
      </c>
      <c r="C8" s="7">
        <v>2146516</v>
      </c>
      <c r="D8" s="7">
        <v>0</v>
      </c>
      <c r="E8" s="7">
        <v>0</v>
      </c>
      <c r="F8" s="7">
        <v>0</v>
      </c>
      <c r="G8" s="7">
        <v>0</v>
      </c>
    </row>
    <row r="9" spans="1:7" x14ac:dyDescent="0.25">
      <c r="A9" s="6" t="s">
        <v>38</v>
      </c>
      <c r="B9" s="7">
        <v>-216535680</v>
      </c>
      <c r="C9" s="7">
        <v>-115454745</v>
      </c>
      <c r="D9" s="7">
        <v>-209282379</v>
      </c>
      <c r="E9" s="7">
        <v>34395698</v>
      </c>
      <c r="F9" s="7">
        <v>-289633009</v>
      </c>
      <c r="G9" s="7">
        <v>86930634</v>
      </c>
    </row>
    <row r="10" spans="1:7" x14ac:dyDescent="0.25">
      <c r="A10" s="3"/>
      <c r="B10" s="14">
        <f t="shared" ref="B10:F10" si="0">SUM(B6:B9)</f>
        <v>-358871014</v>
      </c>
      <c r="C10" s="14">
        <f t="shared" si="0"/>
        <v>-35421670</v>
      </c>
      <c r="D10" s="14">
        <f t="shared" si="0"/>
        <v>228554043</v>
      </c>
      <c r="E10" s="14">
        <f t="shared" si="0"/>
        <v>-106035391</v>
      </c>
      <c r="F10" s="14">
        <f t="shared" si="0"/>
        <v>613065547</v>
      </c>
      <c r="G10" s="14">
        <f>SUM(G6:G9)</f>
        <v>221221440</v>
      </c>
    </row>
    <row r="11" spans="1:7" x14ac:dyDescent="0.25">
      <c r="B11" s="1"/>
      <c r="C11" s="1"/>
      <c r="D11" s="1"/>
      <c r="E11" s="1"/>
    </row>
    <row r="12" spans="1:7" x14ac:dyDescent="0.25">
      <c r="A12" s="35" t="s">
        <v>69</v>
      </c>
    </row>
    <row r="13" spans="1:7" x14ac:dyDescent="0.25">
      <c r="A13" t="s">
        <v>39</v>
      </c>
      <c r="B13" s="7">
        <v>-53153697</v>
      </c>
      <c r="C13" s="7">
        <v>400137763</v>
      </c>
      <c r="D13" s="7">
        <v>65280</v>
      </c>
      <c r="E13" s="7">
        <v>502719802</v>
      </c>
      <c r="F13" s="7">
        <v>0</v>
      </c>
      <c r="G13" s="7">
        <v>92095978</v>
      </c>
    </row>
    <row r="14" spans="1:7" x14ac:dyDescent="0.25">
      <c r="A14" s="6" t="s">
        <v>14</v>
      </c>
      <c r="B14" s="7">
        <v>0</v>
      </c>
      <c r="C14" s="7">
        <v>0</v>
      </c>
      <c r="D14" s="7">
        <v>-334537711</v>
      </c>
      <c r="E14" s="7">
        <v>-168841476</v>
      </c>
      <c r="F14" s="7">
        <v>-81095236</v>
      </c>
      <c r="G14" s="7">
        <v>-71650108</v>
      </c>
    </row>
    <row r="15" spans="1:7" x14ac:dyDescent="0.25">
      <c r="A15" s="6" t="s">
        <v>81</v>
      </c>
      <c r="B15" s="7"/>
      <c r="C15" s="7"/>
      <c r="D15" s="7"/>
      <c r="E15" s="7"/>
      <c r="F15" s="7"/>
      <c r="G15" s="7">
        <v>-4218458869</v>
      </c>
    </row>
    <row r="16" spans="1:7" x14ac:dyDescent="0.25">
      <c r="A16" s="3"/>
      <c r="B16" s="14">
        <f>SUM(B13:B14)</f>
        <v>-53153697</v>
      </c>
      <c r="C16" s="14">
        <f>SUM(C13:C14)</f>
        <v>400137763</v>
      </c>
      <c r="D16" s="14">
        <f>SUM(D13:D14)</f>
        <v>-334472431</v>
      </c>
      <c r="E16" s="14">
        <f>SUM(E13:E14)</f>
        <v>333878326</v>
      </c>
      <c r="F16" s="14">
        <f>SUM(F13:F14)</f>
        <v>-81095236</v>
      </c>
      <c r="G16" s="14">
        <f>SUM(G13:G15)</f>
        <v>-4198012999</v>
      </c>
    </row>
    <row r="18" spans="1:7" x14ac:dyDescent="0.25">
      <c r="A18" s="35" t="s">
        <v>70</v>
      </c>
    </row>
    <row r="19" spans="1:7" x14ac:dyDescent="0.25">
      <c r="A19" s="6" t="s">
        <v>40</v>
      </c>
      <c r="B19" s="7">
        <v>13871183</v>
      </c>
      <c r="C19" s="7">
        <v>-30005724</v>
      </c>
      <c r="D19" s="7">
        <v>-5289191</v>
      </c>
      <c r="E19" s="7">
        <v>-7314352</v>
      </c>
      <c r="F19" s="7">
        <v>-8553221</v>
      </c>
      <c r="G19" s="7">
        <v>-1157210</v>
      </c>
    </row>
    <row r="20" spans="1:7" x14ac:dyDescent="0.25">
      <c r="A20" s="6" t="s">
        <v>41</v>
      </c>
      <c r="B20" s="7">
        <v>159809163</v>
      </c>
      <c r="C20" s="7">
        <v>300147320</v>
      </c>
      <c r="D20" s="7">
        <v>0</v>
      </c>
      <c r="E20" s="7">
        <v>0</v>
      </c>
      <c r="F20" s="7">
        <v>0</v>
      </c>
      <c r="G20" s="7">
        <v>0</v>
      </c>
    </row>
    <row r="21" spans="1:7" x14ac:dyDescent="0.25">
      <c r="A21" s="6" t="s">
        <v>42</v>
      </c>
      <c r="B21" s="7">
        <v>-82740540</v>
      </c>
      <c r="C21" s="7">
        <v>0</v>
      </c>
      <c r="D21" s="7">
        <v>-65245000</v>
      </c>
      <c r="E21" s="7">
        <v>-63865</v>
      </c>
      <c r="F21" s="7">
        <v>-65242500</v>
      </c>
      <c r="G21" s="7">
        <v>-73071600</v>
      </c>
    </row>
    <row r="22" spans="1:7" x14ac:dyDescent="0.25">
      <c r="A22" s="3"/>
      <c r="B22" s="15">
        <f t="shared" ref="B22:G22" si="1">SUM(B19:B21)</f>
        <v>90939806</v>
      </c>
      <c r="C22" s="15">
        <f t="shared" si="1"/>
        <v>270141596</v>
      </c>
      <c r="D22" s="15">
        <f t="shared" si="1"/>
        <v>-70534191</v>
      </c>
      <c r="E22" s="15">
        <f t="shared" si="1"/>
        <v>-7378217</v>
      </c>
      <c r="F22" s="15">
        <f t="shared" si="1"/>
        <v>-73795721</v>
      </c>
      <c r="G22" s="15">
        <f t="shared" si="1"/>
        <v>-74228810</v>
      </c>
    </row>
    <row r="24" spans="1:7" x14ac:dyDescent="0.25">
      <c r="A24" s="3" t="s">
        <v>71</v>
      </c>
      <c r="B24" s="5">
        <f t="shared" ref="B24:G24" si="2">SUM(B10,B16,B22)</f>
        <v>-321084905</v>
      </c>
      <c r="C24" s="5">
        <f t="shared" si="2"/>
        <v>634857689</v>
      </c>
      <c r="D24" s="5">
        <f t="shared" si="2"/>
        <v>-176452579</v>
      </c>
      <c r="E24" s="5">
        <f t="shared" si="2"/>
        <v>220464718</v>
      </c>
      <c r="F24" s="5">
        <f t="shared" si="2"/>
        <v>458174590</v>
      </c>
      <c r="G24" s="5">
        <f t="shared" si="2"/>
        <v>-4051020369</v>
      </c>
    </row>
    <row r="25" spans="1:7" x14ac:dyDescent="0.25">
      <c r="A25" s="36" t="s">
        <v>72</v>
      </c>
      <c r="B25" s="1">
        <v>3355551107</v>
      </c>
      <c r="C25" s="1">
        <v>3034466202</v>
      </c>
      <c r="D25" s="1">
        <v>3669323891</v>
      </c>
      <c r="E25" s="24">
        <v>3492871312</v>
      </c>
      <c r="F25" s="1">
        <v>3714356148</v>
      </c>
      <c r="G25" s="1">
        <v>4172530738</v>
      </c>
    </row>
    <row r="26" spans="1:7" x14ac:dyDescent="0.25">
      <c r="A26" s="35" t="s">
        <v>73</v>
      </c>
      <c r="B26" s="5">
        <f t="shared" ref="B26:F26" si="3">SUM(B24:B25)</f>
        <v>3034466202</v>
      </c>
      <c r="C26" s="5">
        <f t="shared" si="3"/>
        <v>3669323891</v>
      </c>
      <c r="D26" s="5">
        <f t="shared" si="3"/>
        <v>3492871312</v>
      </c>
      <c r="E26" s="5">
        <f t="shared" si="3"/>
        <v>3713336030</v>
      </c>
      <c r="F26" s="5">
        <f t="shared" si="3"/>
        <v>4172530738</v>
      </c>
      <c r="G26" s="5">
        <f>SUM(G24:G25)</f>
        <v>121510369</v>
      </c>
    </row>
    <row r="27" spans="1:7" x14ac:dyDescent="0.25">
      <c r="B27" s="3"/>
      <c r="C27" s="3"/>
      <c r="D27" s="3"/>
      <c r="E27" s="3"/>
      <c r="F27" s="3"/>
    </row>
    <row r="29" spans="1:7" x14ac:dyDescent="0.25">
      <c r="A29" s="35" t="s">
        <v>74</v>
      </c>
      <c r="B29" s="12">
        <f>B10/('1'!B40/10)</f>
        <v>-4.3373339859801785</v>
      </c>
      <c r="C29" s="12">
        <f>C10/('1'!C40/10)</f>
        <v>-0.26008627525845862</v>
      </c>
      <c r="D29" s="12">
        <f>D10/('1'!D40/10)</f>
        <v>1.6781752452420113</v>
      </c>
      <c r="E29" s="12">
        <f>E10/('1'!E40/10)</f>
        <v>-0.77857283100328945</v>
      </c>
      <c r="F29" s="12">
        <f>F10/('1'!F40/10)</f>
        <v>4.0191784589298303</v>
      </c>
      <c r="G29" s="12">
        <f>G10/('1'!G40/10)</f>
        <v>1.4502991574919442</v>
      </c>
    </row>
    <row r="30" spans="1:7" x14ac:dyDescent="0.25">
      <c r="A30" s="35" t="s">
        <v>75</v>
      </c>
      <c r="B30">
        <v>136192000</v>
      </c>
      <c r="C30">
        <v>136192000</v>
      </c>
      <c r="D30">
        <v>136192000</v>
      </c>
      <c r="E30">
        <v>152535040</v>
      </c>
      <c r="F30">
        <v>152535040</v>
      </c>
      <c r="G30" s="13">
        <v>152535040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7" sqref="C17"/>
    </sheetView>
  </sheetViews>
  <sheetFormatPr defaultRowHeight="15" x14ac:dyDescent="0.25"/>
  <cols>
    <col min="1" max="1" width="16.625" bestFit="1" customWidth="1"/>
  </cols>
  <sheetData>
    <row r="1" spans="1:7" ht="15.75" x14ac:dyDescent="0.25">
      <c r="A1" s="4" t="s">
        <v>15</v>
      </c>
    </row>
    <row r="2" spans="1:7" x14ac:dyDescent="0.25">
      <c r="A2" s="3" t="s">
        <v>76</v>
      </c>
    </row>
    <row r="3" spans="1:7" ht="15.75" x14ac:dyDescent="0.25">
      <c r="A3" s="4" t="s">
        <v>51</v>
      </c>
    </row>
    <row r="5" spans="1:7" x14ac:dyDescent="0.25">
      <c r="B5">
        <v>2013</v>
      </c>
      <c r="C5">
        <v>2014</v>
      </c>
      <c r="D5">
        <v>2015</v>
      </c>
      <c r="E5">
        <v>2016</v>
      </c>
      <c r="F5">
        <v>2017</v>
      </c>
      <c r="G5">
        <v>2018</v>
      </c>
    </row>
    <row r="6" spans="1:7" x14ac:dyDescent="0.25">
      <c r="A6" s="6" t="s">
        <v>77</v>
      </c>
      <c r="B6" s="25">
        <f>'2'!B20/'1'!B21</f>
        <v>1.5231255695264691E-3</v>
      </c>
      <c r="C6" s="25">
        <f>'2'!C20/'1'!C21</f>
        <v>2.845199316034362E-3</v>
      </c>
      <c r="D6" s="25">
        <f>'2'!D20/'1'!D21</f>
        <v>5.1368633325053932E-3</v>
      </c>
      <c r="E6" s="25">
        <f>'2'!E20/'1'!E21</f>
        <v>6.7085583891896804E-3</v>
      </c>
      <c r="F6" s="25">
        <f>'2'!F20/'1'!F21</f>
        <v>8.7707376206557774E-3</v>
      </c>
      <c r="G6" s="25">
        <f>'2'!G20/'1'!G21</f>
        <v>1.2213680963928001E-2</v>
      </c>
    </row>
    <row r="7" spans="1:7" x14ac:dyDescent="0.25">
      <c r="A7" s="6" t="s">
        <v>78</v>
      </c>
      <c r="B7" s="25">
        <f>'2'!B20/'1'!B39</f>
        <v>1.8866667177859018E-3</v>
      </c>
      <c r="C7" s="25">
        <f>'2'!C20/'1'!C39</f>
        <v>3.6705577896741443E-3</v>
      </c>
      <c r="D7" s="25">
        <f>'2'!D20/'1'!D39</f>
        <v>6.496589771702312E-3</v>
      </c>
      <c r="E7" s="25">
        <f>'2'!E20/'1'!E39</f>
        <v>8.0927069945221104E-3</v>
      </c>
      <c r="F7" s="25">
        <f>'2'!F20/'1'!F39</f>
        <v>1.0768627690837113E-2</v>
      </c>
      <c r="G7" s="25">
        <f>'2'!G20/'1'!G39</f>
        <v>1.5304638046540052E-2</v>
      </c>
    </row>
    <row r="8" spans="1:7" x14ac:dyDescent="0.25">
      <c r="A8" s="6" t="s">
        <v>43</v>
      </c>
      <c r="B8" s="27">
        <f>('1'!B26/'1'!B39)</f>
        <v>8.9041283673947091E-2</v>
      </c>
      <c r="C8" s="27">
        <f>('1'!C26/'1'!C39)</f>
        <v>8.7761655229133012E-2</v>
      </c>
      <c r="D8" s="27">
        <f>('1'!D26/'1'!D39)</f>
        <v>8.9481791237421851E-2</v>
      </c>
      <c r="E8" s="27">
        <f>('1'!E26/'1'!E39)</f>
        <v>8.7558231542262291E-2</v>
      </c>
      <c r="F8" s="27">
        <f>('1'!F26/'1'!F39)</f>
        <v>8.9416660902288211E-2</v>
      </c>
      <c r="G8" s="27">
        <f>('1'!G26/'1'!G39)</f>
        <v>8.7755128243757627E-2</v>
      </c>
    </row>
    <row r="9" spans="1:7" x14ac:dyDescent="0.25">
      <c r="A9" s="6" t="s">
        <v>44</v>
      </c>
      <c r="B9" s="26">
        <f>'1'!B11/'1'!B30</f>
        <v>6.0123941748794394</v>
      </c>
      <c r="C9" s="26">
        <f>'1'!C11/'1'!C30</f>
        <v>4.3496540635612959</v>
      </c>
      <c r="D9" s="26">
        <f>'1'!D11/'1'!D30</f>
        <v>5.1417369212324449</v>
      </c>
      <c r="E9" s="26">
        <f>'1'!E11/'1'!E30</f>
        <v>9.088570294669621</v>
      </c>
      <c r="F9" s="26">
        <f>'1'!F11/'1'!F30</f>
        <v>7.2246253729231613</v>
      </c>
      <c r="G9" s="26">
        <f>'1'!G11/'1'!G30</f>
        <v>5.4324502864475752</v>
      </c>
    </row>
    <row r="10" spans="1:7" x14ac:dyDescent="0.25">
      <c r="A10" s="6" t="s">
        <v>79</v>
      </c>
      <c r="B10" s="25" t="e">
        <f>'2'!B20/'2'!#REF!</f>
        <v>#REF!</v>
      </c>
      <c r="C10" s="25" t="e">
        <f>'2'!C20/'2'!#REF!</f>
        <v>#REF!</v>
      </c>
      <c r="D10" s="25" t="e">
        <f>'2'!D20/'2'!#REF!</f>
        <v>#REF!</v>
      </c>
      <c r="E10" s="25" t="e">
        <f>'2'!E20/'2'!#REF!</f>
        <v>#REF!</v>
      </c>
      <c r="F10" s="25" t="e">
        <f>'2'!F20/'2'!#REF!</f>
        <v>#REF!</v>
      </c>
      <c r="G10" s="25" t="e">
        <f>'2'!G20/'2'!#REF!</f>
        <v>#REF!</v>
      </c>
    </row>
    <row r="11" spans="1:7" x14ac:dyDescent="0.25">
      <c r="A11" t="s">
        <v>45</v>
      </c>
      <c r="B11" s="25" t="e">
        <f>'2'!B10/'2'!#REF!</f>
        <v>#REF!</v>
      </c>
      <c r="C11" s="25" t="e">
        <f>'2'!C10/'2'!#REF!</f>
        <v>#REF!</v>
      </c>
      <c r="D11" s="25" t="e">
        <f>'2'!D10/'2'!#REF!</f>
        <v>#REF!</v>
      </c>
      <c r="E11" s="25" t="e">
        <f>'2'!E10/'2'!#REF!</f>
        <v>#REF!</v>
      </c>
      <c r="F11" s="25" t="e">
        <f>'2'!F10/'2'!#REF!</f>
        <v>#REF!</v>
      </c>
      <c r="G11" s="25" t="e">
        <f>'2'!G10/'2'!#REF!</f>
        <v>#REF!</v>
      </c>
    </row>
    <row r="12" spans="1:7" x14ac:dyDescent="0.25">
      <c r="A12" s="6" t="s">
        <v>80</v>
      </c>
      <c r="B12" s="25">
        <f>'2'!B20/('1'!B39+'1'!B26)</f>
        <v>1.7324106496873258E-3</v>
      </c>
      <c r="C12" s="25">
        <f>'2'!C20/('1'!C39+'1'!C26)</f>
        <v>3.3744136613281838E-3</v>
      </c>
      <c r="D12" s="25">
        <f>'2'!D20/('1'!D39+'1'!D26)</f>
        <v>5.9630090415036252E-3</v>
      </c>
      <c r="E12" s="25">
        <f>'2'!E20/('1'!E39+'1'!E26)</f>
        <v>7.4411712033532881E-3</v>
      </c>
      <c r="F12" s="25">
        <f>'2'!F20/('1'!F39+'1'!F26)</f>
        <v>9.8847650098523431E-3</v>
      </c>
      <c r="G12" s="25">
        <f>'2'!G20/('1'!G39+'1'!G26)</f>
        <v>1.4069929572522686E-2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Windows User</cp:lastModifiedBy>
  <dcterms:created xsi:type="dcterms:W3CDTF">2017-04-17T04:07:28Z</dcterms:created>
  <dcterms:modified xsi:type="dcterms:W3CDTF">2020-04-12T13:48:22Z</dcterms:modified>
</cp:coreProperties>
</file>