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lecommunication\Q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D51" i="1"/>
  <c r="E15" i="2"/>
  <c r="E19" i="1"/>
  <c r="E12" i="1"/>
  <c r="F38" i="3"/>
  <c r="F51" i="1"/>
  <c r="F30" i="1"/>
  <c r="F12" i="1"/>
  <c r="F19" i="1" s="1"/>
  <c r="B54" i="1" l="1"/>
  <c r="C54" i="1"/>
  <c r="D54" i="1"/>
  <c r="E54" i="1"/>
  <c r="F54" i="1"/>
  <c r="F26" i="3" l="1"/>
  <c r="F16" i="3"/>
  <c r="F44" i="2"/>
  <c r="F15" i="2"/>
  <c r="F25" i="2"/>
  <c r="F7" i="2"/>
  <c r="F23" i="1"/>
  <c r="F42" i="1"/>
  <c r="F53" i="1" s="1"/>
  <c r="F7" i="1"/>
  <c r="D7" i="1"/>
  <c r="E7" i="1"/>
  <c r="D12" i="1"/>
  <c r="D42" i="1"/>
  <c r="E42" i="1"/>
  <c r="F40" i="1" l="1"/>
  <c r="F23" i="2"/>
  <c r="F32" i="2" s="1"/>
  <c r="F39" i="2" s="1"/>
  <c r="F42" i="2" s="1"/>
  <c r="F47" i="2" s="1"/>
  <c r="D19" i="1"/>
  <c r="F9" i="4"/>
  <c r="F8" i="4"/>
  <c r="F40" i="3"/>
  <c r="F42" i="3" s="1"/>
  <c r="F46" i="3"/>
  <c r="D8" i="4"/>
  <c r="E8" i="4"/>
  <c r="F11" i="4" l="1"/>
  <c r="F6" i="4"/>
  <c r="F10" i="4"/>
  <c r="F7" i="4"/>
  <c r="F12" i="4"/>
  <c r="F49" i="2"/>
  <c r="B7" i="2"/>
  <c r="C7" i="2"/>
  <c r="D7" i="2"/>
  <c r="E7" i="2"/>
  <c r="B23" i="1" l="1"/>
  <c r="B15" i="2"/>
  <c r="B23" i="2" s="1"/>
  <c r="C15" i="2"/>
  <c r="C23" i="2" s="1"/>
  <c r="D15" i="2"/>
  <c r="D23" i="2" s="1"/>
  <c r="E23" i="2"/>
  <c r="B7" i="1"/>
  <c r="C7" i="1"/>
  <c r="E23" i="1" l="1"/>
  <c r="D23" i="1"/>
  <c r="C23" i="1"/>
  <c r="B38" i="3"/>
  <c r="C38" i="3"/>
  <c r="D38" i="3"/>
  <c r="E38" i="3"/>
  <c r="B25" i="2" l="1"/>
  <c r="B32" i="2" s="1"/>
  <c r="C25" i="2"/>
  <c r="C32" i="2" s="1"/>
  <c r="D25" i="2"/>
  <c r="D32" i="2" s="1"/>
  <c r="E25" i="2"/>
  <c r="E32" i="2" s="1"/>
  <c r="B26" i="3" l="1"/>
  <c r="C26" i="3"/>
  <c r="D26" i="3"/>
  <c r="E26" i="3"/>
  <c r="B16" i="3"/>
  <c r="B46" i="3" s="1"/>
  <c r="C46" i="3"/>
  <c r="D16" i="3"/>
  <c r="D46" i="3" s="1"/>
  <c r="E16" i="3"/>
  <c r="E46" i="3" s="1"/>
  <c r="B44" i="2"/>
  <c r="C44" i="2"/>
  <c r="D44" i="2"/>
  <c r="E44" i="2"/>
  <c r="B30" i="1"/>
  <c r="B40" i="1" s="1"/>
  <c r="C30" i="1"/>
  <c r="C40" i="1" s="1"/>
  <c r="D30" i="1"/>
  <c r="E30" i="1"/>
  <c r="B42" i="1"/>
  <c r="C42" i="1"/>
  <c r="D53" i="1"/>
  <c r="E53" i="1"/>
  <c r="B12" i="1"/>
  <c r="C12" i="1"/>
  <c r="C9" i="4" l="1"/>
  <c r="B9" i="4"/>
  <c r="B53" i="1"/>
  <c r="B8" i="4"/>
  <c r="D40" i="1"/>
  <c r="D9" i="4"/>
  <c r="C53" i="1"/>
  <c r="C8" i="4"/>
  <c r="E40" i="1"/>
  <c r="E51" i="1" s="1"/>
  <c r="E9" i="4"/>
  <c r="B39" i="2"/>
  <c r="B42" i="2" s="1"/>
  <c r="B47" i="2" s="1"/>
  <c r="B49" i="2" s="1"/>
  <c r="B11" i="4"/>
  <c r="E40" i="3"/>
  <c r="E42" i="3" s="1"/>
  <c r="C11" i="4"/>
  <c r="B51" i="1"/>
  <c r="C51" i="1"/>
  <c r="D40" i="3"/>
  <c r="D42" i="3" s="1"/>
  <c r="C40" i="3"/>
  <c r="C42" i="3" s="1"/>
  <c r="C19" i="1"/>
  <c r="B40" i="3"/>
  <c r="B42" i="3" s="1"/>
  <c r="B19" i="1"/>
  <c r="E39" i="2" l="1"/>
  <c r="E42" i="2" s="1"/>
  <c r="E47" i="2" s="1"/>
  <c r="E49" i="2" s="1"/>
  <c r="E11" i="4"/>
  <c r="D39" i="2"/>
  <c r="D42" i="2" s="1"/>
  <c r="D47" i="2" s="1"/>
  <c r="D11" i="4"/>
  <c r="B7" i="4"/>
  <c r="B12" i="4"/>
  <c r="B10" i="4"/>
  <c r="B6" i="4"/>
  <c r="C39" i="2"/>
  <c r="C42" i="2" s="1"/>
  <c r="C47" i="2" s="1"/>
  <c r="D7" i="4" l="1"/>
  <c r="D12" i="4"/>
  <c r="D10" i="4"/>
  <c r="D6" i="4"/>
  <c r="D49" i="2"/>
  <c r="C49" i="2"/>
  <c r="C12" i="4"/>
  <c r="C10" i="4"/>
  <c r="C6" i="4"/>
  <c r="C7" i="4"/>
  <c r="E7" i="4"/>
  <c r="E12" i="4"/>
  <c r="E10" i="4"/>
  <c r="E6" i="4"/>
</calcChain>
</file>

<file path=xl/sharedStrings.xml><?xml version="1.0" encoding="utf-8"?>
<sst xmlns="http://schemas.openxmlformats.org/spreadsheetml/2006/main" count="146" uniqueCount="119">
  <si>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</si>
  <si>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</si>
  <si>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</si>
  <si>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</si>
  <si>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</si>
  <si>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</si>
  <si>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Gross Profit</t>
  </si>
  <si>
    <t>Operating Profit</t>
  </si>
  <si>
    <t>Current</t>
  </si>
  <si>
    <t>Deferred</t>
  </si>
  <si>
    <t>Cost of goods sold</t>
  </si>
  <si>
    <t>Finance Expenses</t>
  </si>
  <si>
    <t>Contribution to WPPF</t>
  </si>
  <si>
    <t>Profit Before contribution to WPPF</t>
  </si>
  <si>
    <t>Retained earnings</t>
  </si>
  <si>
    <t>Advance, deposits and prepayments</t>
  </si>
  <si>
    <t>Share premium</t>
  </si>
  <si>
    <t>Revaluation surplus</t>
  </si>
  <si>
    <t>Current portion of long term loan</t>
  </si>
  <si>
    <t>Interest received</t>
  </si>
  <si>
    <t>BANGLADESH SUBMARINE CABLE COMPANY LIMITED</t>
  </si>
  <si>
    <t>Trade debtors</t>
  </si>
  <si>
    <t>Investment in shares</t>
  </si>
  <si>
    <t>Tax holiday reserve</t>
  </si>
  <si>
    <t>Lease obligation net off current portion</t>
  </si>
  <si>
    <t>Deferred tax liabilities</t>
  </si>
  <si>
    <t>Security deposits received from clients</t>
  </si>
  <si>
    <t>Lease obligation  current portion</t>
  </si>
  <si>
    <t>Sundry creditors</t>
  </si>
  <si>
    <t>VAT payable</t>
  </si>
  <si>
    <t>Provision for decrease in value of investment in shares</t>
  </si>
  <si>
    <t>IPLC (International Private lease circuit) rent</t>
  </si>
  <si>
    <t>Circuit activation charge</t>
  </si>
  <si>
    <t>Electricity and generator fuel</t>
  </si>
  <si>
    <t>Landing station and route repair</t>
  </si>
  <si>
    <t>Depreciation of core machinery</t>
  </si>
  <si>
    <t>Operation and maintenance expenses</t>
  </si>
  <si>
    <t>General and administrative expenses</t>
  </si>
  <si>
    <t>Provision for bad and doubtful debts</t>
  </si>
  <si>
    <t>Depreciation on property, plant and equipment</t>
  </si>
  <si>
    <t>Amortization on preliminary expenses</t>
  </si>
  <si>
    <t>Exchange loss</t>
  </si>
  <si>
    <t>Other income</t>
  </si>
  <si>
    <t>Cash Received from clients</t>
  </si>
  <si>
    <t>Payments for cost and expenses</t>
  </si>
  <si>
    <t>Payment to employees</t>
  </si>
  <si>
    <t>Financial charge on lease payaments</t>
  </si>
  <si>
    <t>Tax paid</t>
  </si>
  <si>
    <t>Other receipts</t>
  </si>
  <si>
    <t>Acquisition of property, plant and equipment</t>
  </si>
  <si>
    <t>Dividend paid</t>
  </si>
  <si>
    <t>Lease Obligation</t>
  </si>
  <si>
    <t>Issuance of shares</t>
  </si>
  <si>
    <t>Share premium received</t>
  </si>
  <si>
    <t>Security deposit from clients</t>
  </si>
  <si>
    <t>Advance income tax</t>
  </si>
  <si>
    <t>Dividend received</t>
  </si>
  <si>
    <t>Finance charge on lease payments</t>
  </si>
  <si>
    <t>Deferred and preliminary expenses</t>
  </si>
  <si>
    <t>Provision for WPPF &amp; WF</t>
  </si>
  <si>
    <t>IP transit service</t>
  </si>
  <si>
    <t>Co-location charges</t>
  </si>
  <si>
    <t>Backhaul &amp; data connectivity charge</t>
  </si>
  <si>
    <t>IP transit cost</t>
  </si>
  <si>
    <t>Payment for deferred expenditure</t>
  </si>
  <si>
    <t>Investment in SMW-5</t>
  </si>
  <si>
    <t>Long term loan</t>
  </si>
  <si>
    <t>Payment to WPPFF</t>
  </si>
  <si>
    <t>Investment in  SMW-5</t>
  </si>
  <si>
    <t>Refund from upgradation-4</t>
  </si>
  <si>
    <t>Equity money from GoB</t>
  </si>
  <si>
    <t>IP transit service export</t>
  </si>
  <si>
    <t>IPLC export</t>
  </si>
  <si>
    <t>Loan paid to bank</t>
  </si>
  <si>
    <t>Debt to Equity</t>
  </si>
  <si>
    <t>Current Ratio</t>
  </si>
  <si>
    <t>Operating Margin</t>
  </si>
  <si>
    <t>Employees' pension fund and gratuity</t>
  </si>
  <si>
    <t>Provision for Income tax</t>
  </si>
  <si>
    <t>Lease rent</t>
  </si>
  <si>
    <t>Loan recevied from bank ltd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</si>
  <si>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</si>
  <si>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</si>
  <si>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</si>
  <si>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</si>
  <si>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</si>
  <si>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</si>
  <si>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</si>
  <si>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</si>
  <si>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</si>
  <si>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</si>
  <si>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</si>
  <si>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</si>
  <si>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</si>
  <si>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</si>
  <si>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</si>
  <si>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</si>
  <si>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</si>
  <si>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</si>
  <si>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</si>
  <si>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</si>
  <si>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</si>
  <si>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</si>
  <si>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</si>
  <si>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</si>
  <si>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</si>
  <si>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</si>
  <si>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</si>
  <si>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</si>
  <si>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</si>
  <si>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</si>
  <si>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</si>
  <si>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Quarter 3</t>
  </si>
  <si>
    <t>Quarter 2</t>
  </si>
  <si>
    <t>Quarter 1</t>
  </si>
  <si>
    <t>Non current Assets held for sale</t>
  </si>
  <si>
    <t>Cash paid to suppliers and others</t>
  </si>
  <si>
    <t>Liabilities for expenses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</si>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</sst>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2" fontId="1" fillId="0" borderId="0" xfId="0" applyNumberFormat="1" applyFont="1"/>
    <xf numFmtId="3" fontId="1" fillId="0" borderId="2" xfId="0" applyNumberFormat="1" applyFont="1" applyBorder="1"/>
    <xf numFmtId="0" fontId="3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165" fontId="1" fillId="0" borderId="3" xfId="1" applyNumberFormat="1" applyFont="1" applyBorder="1"/>
    <xf numFmtId="165" fontId="4" fillId="0" borderId="3" xfId="1" applyNumberFormat="1" applyFont="1" applyBorder="1"/>
    <xf numFmtId="10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" fillId="0" borderId="1" xfId="1" applyNumberFormat="1" applyFont="1" applyBorder="1"/>
    <xf numFmtId="165" fontId="0" fillId="0" borderId="0" xfId="1" applyNumberFormat="1" applyFont="1" applyFill="1" applyBorder="1"/>
    <xf numFmtId="0" fontId="1" fillId="0" borderId="4" xfId="0" applyFont="1" applyBorder="1" applyAlignment="1">
      <alignment horizontal="left"/>
    </xf>
    <xf numFmtId="0" fontId="6" fillId="0" borderId="0" xfId="0" applyFont="1"/>
    <xf numFmtId="0" fontId="2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4" xfId="0" applyFont="1" applyBorder="1"/>
    <xf numFmtId="0" fontId="1" fillId="0" borderId="1" xfId="0" applyFont="1" applyBorder="1"/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53.140625" customWidth="1"/>
    <col min="2" max="2" width="16.85546875" bestFit="1" customWidth="1"/>
    <col min="3" max="3" width="15.7109375" customWidth="1"/>
    <col min="4" max="4" width="16.85546875" bestFit="1" customWidth="1"/>
    <col min="5" max="5" width="16.42578125" customWidth="1"/>
    <col min="6" max="6" width="16.85546875" bestFit="1" customWidth="1"/>
  </cols>
  <sheetData>
    <row r="1" spans="1:6" ht="15.75" x14ac:dyDescent="0.25">
      <c r="A1" s="3" t="s">
        <v>20</v>
      </c>
    </row>
    <row r="2" spans="1:6" ht="15.75" x14ac:dyDescent="0.25">
      <c r="A2" s="3" t="s">
        <v>81</v>
      </c>
    </row>
    <row r="3" spans="1:6" ht="15.75" x14ac:dyDescent="0.25">
      <c r="A3" s="3" t="s">
        <v>118</v>
      </c>
    </row>
    <row r="4" spans="1:6" ht="15.75" x14ac:dyDescent="0.25">
      <c r="A4" s="3"/>
      <c r="B4" s="35" t="s">
        <v>113</v>
      </c>
      <c r="C4" s="35" t="s">
        <v>112</v>
      </c>
      <c r="D4" s="35" t="s">
        <v>114</v>
      </c>
      <c r="E4" s="35" t="s">
        <v>113</v>
      </c>
      <c r="F4" s="35" t="s">
        <v>112</v>
      </c>
    </row>
    <row r="5" spans="1:6" ht="15.75" x14ac:dyDescent="0.25"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</row>
    <row r="6" spans="1:6" x14ac:dyDescent="0.25">
      <c r="A6" s="28" t="s">
        <v>0</v>
      </c>
    </row>
    <row r="7" spans="1:6" x14ac:dyDescent="0.25">
      <c r="A7" s="29" t="s">
        <v>1</v>
      </c>
      <c r="B7" s="17">
        <f t="shared" ref="B7:F7" si="0">SUM(B8:B10)</f>
        <v>7369665123</v>
      </c>
      <c r="C7" s="17">
        <f t="shared" si="0"/>
        <v>7264532018</v>
      </c>
      <c r="D7" s="17">
        <f t="shared" si="0"/>
        <v>7158609041</v>
      </c>
      <c r="E7" s="17">
        <f t="shared" si="0"/>
        <v>7051399922</v>
      </c>
      <c r="F7" s="17">
        <f t="shared" si="0"/>
        <v>6973056511</v>
      </c>
    </row>
    <row r="8" spans="1:6" x14ac:dyDescent="0.25">
      <c r="A8" t="s">
        <v>2</v>
      </c>
      <c r="B8" s="18">
        <v>7369665123</v>
      </c>
      <c r="C8" s="18">
        <v>7264532018</v>
      </c>
      <c r="D8" s="18">
        <v>7158609041</v>
      </c>
      <c r="E8" s="18">
        <v>7051399922</v>
      </c>
      <c r="F8" s="18">
        <v>6973056511</v>
      </c>
    </row>
    <row r="9" spans="1:6" x14ac:dyDescent="0.25">
      <c r="A9" t="s">
        <v>58</v>
      </c>
      <c r="B9" s="18"/>
      <c r="C9" s="18"/>
      <c r="D9" s="18"/>
      <c r="E9" s="18"/>
    </row>
    <row r="10" spans="1:6" x14ac:dyDescent="0.25">
      <c r="A10" t="s">
        <v>65</v>
      </c>
      <c r="B10" s="18"/>
      <c r="C10" s="18"/>
      <c r="D10" s="18"/>
      <c r="E10" s="18"/>
    </row>
    <row r="11" spans="1:6" x14ac:dyDescent="0.25">
      <c r="B11" s="18"/>
      <c r="C11" s="18"/>
      <c r="D11" s="18"/>
      <c r="E11" s="18"/>
    </row>
    <row r="12" spans="1:6" x14ac:dyDescent="0.25">
      <c r="A12" s="29" t="s">
        <v>3</v>
      </c>
      <c r="B12" s="17">
        <f t="shared" ref="B12:D12" si="1">SUM(B13:B17)</f>
        <v>2817902324</v>
      </c>
      <c r="C12" s="17">
        <f t="shared" si="1"/>
        <v>3098481005</v>
      </c>
      <c r="D12" s="17">
        <f t="shared" si="1"/>
        <v>3605275311</v>
      </c>
      <c r="E12" s="17">
        <f>SUM(E13:E18)</f>
        <v>3956186511</v>
      </c>
      <c r="F12" s="17">
        <f>SUM(F13:F18)</f>
        <v>4164001276</v>
      </c>
    </row>
    <row r="13" spans="1:6" x14ac:dyDescent="0.25">
      <c r="A13" t="s">
        <v>21</v>
      </c>
      <c r="B13" s="18">
        <v>1661885886</v>
      </c>
      <c r="C13" s="18">
        <v>1785843674</v>
      </c>
      <c r="D13" s="18">
        <v>1838520567</v>
      </c>
      <c r="E13" s="18">
        <v>1899356971</v>
      </c>
      <c r="F13" s="18">
        <v>2024001551</v>
      </c>
    </row>
    <row r="14" spans="1:6" x14ac:dyDescent="0.25">
      <c r="A14" s="6" t="s">
        <v>15</v>
      </c>
      <c r="B14" s="18">
        <v>117327264</v>
      </c>
      <c r="C14" s="18">
        <v>133737658</v>
      </c>
      <c r="D14" s="18">
        <v>40266484</v>
      </c>
      <c r="E14" s="18">
        <v>37851333</v>
      </c>
      <c r="F14" s="18">
        <v>36917331</v>
      </c>
    </row>
    <row r="15" spans="1:6" x14ac:dyDescent="0.25">
      <c r="A15" s="6" t="s">
        <v>55</v>
      </c>
      <c r="B15" s="18">
        <v>254891758</v>
      </c>
      <c r="C15" s="18">
        <v>284374005</v>
      </c>
      <c r="D15" s="18">
        <v>309746327</v>
      </c>
      <c r="E15" s="18">
        <v>358908247</v>
      </c>
      <c r="F15" s="18">
        <v>386517867</v>
      </c>
    </row>
    <row r="16" spans="1:6" x14ac:dyDescent="0.25">
      <c r="A16" s="6" t="s">
        <v>22</v>
      </c>
      <c r="B16" s="18">
        <v>39955363</v>
      </c>
      <c r="C16" s="18">
        <v>36207964</v>
      </c>
      <c r="D16" s="18">
        <v>34440163</v>
      </c>
      <c r="E16" s="18">
        <v>34941157</v>
      </c>
      <c r="F16" s="18">
        <v>35332576</v>
      </c>
    </row>
    <row r="17" spans="1:6" x14ac:dyDescent="0.25">
      <c r="A17" s="6" t="s">
        <v>4</v>
      </c>
      <c r="B17" s="18">
        <v>743842053</v>
      </c>
      <c r="C17" s="18">
        <v>858317704</v>
      </c>
      <c r="D17" s="18">
        <v>1382301770</v>
      </c>
      <c r="E17" s="18">
        <v>1625025724</v>
      </c>
      <c r="F17" s="18">
        <v>1681128875</v>
      </c>
    </row>
    <row r="18" spans="1:6" x14ac:dyDescent="0.25">
      <c r="A18" s="6" t="s">
        <v>115</v>
      </c>
      <c r="B18" s="18"/>
      <c r="C18" s="18"/>
      <c r="D18" s="18"/>
      <c r="E18" s="18">
        <v>103079</v>
      </c>
      <c r="F18" s="18">
        <v>103076</v>
      </c>
    </row>
    <row r="19" spans="1:6" x14ac:dyDescent="0.25">
      <c r="A19" s="2"/>
      <c r="B19" s="17">
        <f t="shared" ref="B19:D19" si="2">SUM(B7,B12)</f>
        <v>10187567447</v>
      </c>
      <c r="C19" s="17">
        <f t="shared" si="2"/>
        <v>10363013023</v>
      </c>
      <c r="D19" s="17">
        <f t="shared" si="2"/>
        <v>10763884352</v>
      </c>
      <c r="E19" s="17">
        <f>SUM(E7,E12)+2</f>
        <v>11007586435</v>
      </c>
      <c r="F19" s="17">
        <f>SUM(F7,F12)</f>
        <v>11137057787</v>
      </c>
    </row>
    <row r="20" spans="1:6" x14ac:dyDescent="0.25">
      <c r="B20" s="18"/>
      <c r="C20" s="18"/>
      <c r="D20" s="18"/>
      <c r="E20" s="18"/>
    </row>
    <row r="21" spans="1:6" ht="15.75" x14ac:dyDescent="0.25">
      <c r="A21" s="30" t="s">
        <v>82</v>
      </c>
      <c r="B21" s="18"/>
      <c r="C21" s="18"/>
      <c r="D21" s="18"/>
      <c r="E21" s="18"/>
    </row>
    <row r="22" spans="1:6" ht="15.75" x14ac:dyDescent="0.25">
      <c r="A22" s="31" t="s">
        <v>83</v>
      </c>
      <c r="B22" s="18"/>
      <c r="C22" s="18"/>
      <c r="D22" s="18"/>
      <c r="E22" s="18"/>
    </row>
    <row r="23" spans="1:6" x14ac:dyDescent="0.25">
      <c r="A23" s="29" t="s">
        <v>84</v>
      </c>
      <c r="B23" s="17">
        <f>SUM(B24:B28)</f>
        <v>3437727788</v>
      </c>
      <c r="C23" s="17">
        <f t="shared" ref="C23:F23" si="3">SUM(C24:C28)</f>
        <v>3181435039</v>
      </c>
      <c r="D23" s="17">
        <f t="shared" si="3"/>
        <v>3301290325</v>
      </c>
      <c r="E23" s="17">
        <f t="shared" si="3"/>
        <v>3292721159</v>
      </c>
      <c r="F23" s="17">
        <f t="shared" si="3"/>
        <v>3334766614</v>
      </c>
    </row>
    <row r="24" spans="1:6" x14ac:dyDescent="0.25">
      <c r="A24" t="s">
        <v>24</v>
      </c>
      <c r="B24" s="18">
        <v>0</v>
      </c>
      <c r="C24" s="18">
        <v>2702336536</v>
      </c>
      <c r="D24" s="18">
        <v>0</v>
      </c>
      <c r="E24" s="18">
        <v>2646550547</v>
      </c>
      <c r="F24" s="18">
        <v>2646550547</v>
      </c>
    </row>
    <row r="25" spans="1:6" x14ac:dyDescent="0.25">
      <c r="A25" t="s">
        <v>66</v>
      </c>
      <c r="B25" s="18">
        <v>3025702678</v>
      </c>
      <c r="C25" s="18"/>
      <c r="D25" s="18">
        <v>2691037301</v>
      </c>
      <c r="E25" s="18"/>
      <c r="F25" s="18"/>
    </row>
    <row r="26" spans="1:6" x14ac:dyDescent="0.25">
      <c r="A26" t="s">
        <v>25</v>
      </c>
      <c r="B26" s="18">
        <v>255469507</v>
      </c>
      <c r="C26" s="18">
        <v>303729681</v>
      </c>
      <c r="D26" s="18">
        <v>379849063</v>
      </c>
      <c r="E26" s="18">
        <v>407921557</v>
      </c>
      <c r="F26" s="18">
        <v>442050673</v>
      </c>
    </row>
    <row r="27" spans="1:6" x14ac:dyDescent="0.25">
      <c r="A27" t="s">
        <v>26</v>
      </c>
      <c r="B27" s="18">
        <v>138024226</v>
      </c>
      <c r="C27" s="18">
        <v>155176077</v>
      </c>
      <c r="D27" s="18">
        <v>201468778</v>
      </c>
      <c r="E27" s="18">
        <v>216606259</v>
      </c>
      <c r="F27" s="18">
        <v>226395325</v>
      </c>
    </row>
    <row r="28" spans="1:6" x14ac:dyDescent="0.25">
      <c r="A28" t="s">
        <v>77</v>
      </c>
      <c r="B28" s="18">
        <v>18531377</v>
      </c>
      <c r="C28" s="18">
        <v>20192745</v>
      </c>
      <c r="D28" s="18">
        <v>28935183</v>
      </c>
      <c r="E28" s="18">
        <v>21642796</v>
      </c>
      <c r="F28" s="18">
        <v>19770069</v>
      </c>
    </row>
    <row r="29" spans="1:6" x14ac:dyDescent="0.25">
      <c r="B29" s="18"/>
      <c r="C29" s="18"/>
      <c r="D29" s="18"/>
      <c r="E29" s="18"/>
    </row>
    <row r="30" spans="1:6" x14ac:dyDescent="0.25">
      <c r="A30" s="29" t="s">
        <v>85</v>
      </c>
      <c r="B30" s="17">
        <f t="shared" ref="B30:E30" si="4">SUM(B31:B38)</f>
        <v>929000809</v>
      </c>
      <c r="C30" s="17">
        <f t="shared" si="4"/>
        <v>1347384384</v>
      </c>
      <c r="D30" s="17">
        <f t="shared" si="4"/>
        <v>1501175475</v>
      </c>
      <c r="E30" s="17">
        <f t="shared" si="4"/>
        <v>1676929600</v>
      </c>
      <c r="F30" s="17">
        <f>SUM(F31:F38)</f>
        <v>1592428167</v>
      </c>
    </row>
    <row r="31" spans="1:6" x14ac:dyDescent="0.25">
      <c r="A31" t="s">
        <v>27</v>
      </c>
      <c r="B31" s="18">
        <v>0</v>
      </c>
      <c r="C31" s="18">
        <v>0</v>
      </c>
      <c r="D31" s="18">
        <v>0</v>
      </c>
      <c r="E31" s="18">
        <v>0</v>
      </c>
      <c r="F31" s="18">
        <v>245149059</v>
      </c>
    </row>
    <row r="32" spans="1:6" x14ac:dyDescent="0.25">
      <c r="A32" t="s">
        <v>18</v>
      </c>
      <c r="B32" s="18"/>
      <c r="C32" s="18">
        <v>370366142</v>
      </c>
      <c r="D32" s="18">
        <v>277665377</v>
      </c>
      <c r="E32" s="18">
        <v>322152131</v>
      </c>
      <c r="F32" s="18"/>
    </row>
    <row r="33" spans="1:6" x14ac:dyDescent="0.25">
      <c r="A33" t="s">
        <v>28</v>
      </c>
      <c r="B33" s="18">
        <v>215571433</v>
      </c>
      <c r="C33" s="18">
        <v>225455032</v>
      </c>
      <c r="D33" s="18">
        <v>183908153</v>
      </c>
      <c r="E33" s="18">
        <v>235597007</v>
      </c>
      <c r="F33" s="18">
        <v>249390655</v>
      </c>
    </row>
    <row r="34" spans="1:6" x14ac:dyDescent="0.25">
      <c r="A34" t="s">
        <v>78</v>
      </c>
      <c r="B34" s="18">
        <v>309816918</v>
      </c>
      <c r="C34" s="18">
        <v>316426002</v>
      </c>
      <c r="D34" s="18">
        <v>330058529</v>
      </c>
      <c r="E34" s="18">
        <v>336821525</v>
      </c>
      <c r="F34" s="18">
        <v>346350946</v>
      </c>
    </row>
    <row r="35" spans="1:6" x14ac:dyDescent="0.25">
      <c r="A35" t="s">
        <v>59</v>
      </c>
      <c r="B35" s="18">
        <v>5939344</v>
      </c>
      <c r="C35" s="18">
        <v>9350545</v>
      </c>
      <c r="D35" s="18">
        <v>20199386</v>
      </c>
      <c r="E35" s="18">
        <v>15196231</v>
      </c>
      <c r="F35" s="18">
        <v>25975525</v>
      </c>
    </row>
    <row r="36" spans="1:6" x14ac:dyDescent="0.25">
      <c r="A36" t="s">
        <v>29</v>
      </c>
      <c r="B36" s="18">
        <v>392064414</v>
      </c>
      <c r="C36" s="18">
        <v>419745513</v>
      </c>
      <c r="D36" s="18">
        <v>500888494</v>
      </c>
      <c r="E36" s="18">
        <v>536559603</v>
      </c>
      <c r="F36" s="18">
        <v>541756856</v>
      </c>
    </row>
    <row r="37" spans="1:6" x14ac:dyDescent="0.25">
      <c r="A37" t="s">
        <v>30</v>
      </c>
      <c r="B37" s="18"/>
      <c r="C37" s="18"/>
      <c r="D37" s="18"/>
      <c r="E37" s="18"/>
    </row>
    <row r="38" spans="1:6" x14ac:dyDescent="0.25">
      <c r="A38" t="s">
        <v>117</v>
      </c>
      <c r="B38" s="18">
        <v>5608700</v>
      </c>
      <c r="C38" s="18">
        <v>6041150</v>
      </c>
      <c r="D38" s="18">
        <v>188455536</v>
      </c>
      <c r="E38" s="18">
        <v>230603103</v>
      </c>
      <c r="F38" s="18">
        <v>183805126</v>
      </c>
    </row>
    <row r="39" spans="1:6" x14ac:dyDescent="0.25">
      <c r="A39" s="2"/>
      <c r="B39" s="18"/>
      <c r="C39" s="18"/>
      <c r="D39" s="18"/>
      <c r="E39" s="18"/>
    </row>
    <row r="40" spans="1:6" x14ac:dyDescent="0.25">
      <c r="A40" s="2"/>
      <c r="B40" s="17">
        <f t="shared" ref="B40:F40" si="5">SUM(B23,B30)</f>
        <v>4366728597</v>
      </c>
      <c r="C40" s="17">
        <f t="shared" si="5"/>
        <v>4528819423</v>
      </c>
      <c r="D40" s="17">
        <f t="shared" si="5"/>
        <v>4802465800</v>
      </c>
      <c r="E40" s="17">
        <f t="shared" si="5"/>
        <v>4969650759</v>
      </c>
      <c r="F40" s="17">
        <f t="shared" si="5"/>
        <v>4927194781</v>
      </c>
    </row>
    <row r="41" spans="1:6" x14ac:dyDescent="0.25">
      <c r="A41" s="2"/>
      <c r="B41" s="17"/>
      <c r="C41" s="17"/>
      <c r="D41" s="17"/>
      <c r="E41" s="17"/>
      <c r="F41" s="17"/>
    </row>
    <row r="42" spans="1:6" x14ac:dyDescent="0.25">
      <c r="A42" s="29" t="s">
        <v>86</v>
      </c>
      <c r="B42" s="17">
        <f t="shared" ref="B42:F42" si="6">SUM(B43:B48)</f>
        <v>5820838850</v>
      </c>
      <c r="C42" s="17">
        <f t="shared" si="6"/>
        <v>5834193600</v>
      </c>
      <c r="D42" s="17">
        <f t="shared" si="6"/>
        <v>5961418553</v>
      </c>
      <c r="E42" s="17">
        <f t="shared" si="6"/>
        <v>6037935676</v>
      </c>
      <c r="F42" s="17">
        <f t="shared" si="6"/>
        <v>6209863004</v>
      </c>
    </row>
    <row r="43" spans="1:6" x14ac:dyDescent="0.25">
      <c r="A43" t="s">
        <v>5</v>
      </c>
      <c r="B43" s="18">
        <v>1649055100</v>
      </c>
      <c r="C43" s="18">
        <v>1649055100</v>
      </c>
      <c r="D43" s="18">
        <v>1649055100</v>
      </c>
      <c r="E43" s="18">
        <v>1649055100</v>
      </c>
      <c r="F43" s="18">
        <v>1649055100</v>
      </c>
    </row>
    <row r="44" spans="1:6" x14ac:dyDescent="0.25">
      <c r="A44" t="s">
        <v>70</v>
      </c>
      <c r="B44" s="18">
        <v>1660000000</v>
      </c>
      <c r="C44" s="18">
        <v>1660000000</v>
      </c>
      <c r="D44" s="18">
        <v>1660000000</v>
      </c>
      <c r="E44" s="18">
        <v>1660000000</v>
      </c>
      <c r="F44" s="18">
        <v>1660000000</v>
      </c>
    </row>
    <row r="45" spans="1:6" x14ac:dyDescent="0.25">
      <c r="A45" t="s">
        <v>16</v>
      </c>
      <c r="B45" s="18">
        <v>723293759</v>
      </c>
      <c r="C45" s="18">
        <v>723293759</v>
      </c>
      <c r="D45" s="18">
        <v>723293759</v>
      </c>
      <c r="E45" s="18">
        <v>723293759</v>
      </c>
      <c r="F45" s="18">
        <v>723293759</v>
      </c>
    </row>
    <row r="46" spans="1:6" x14ac:dyDescent="0.25">
      <c r="A46" t="s">
        <v>23</v>
      </c>
      <c r="B46" s="18">
        <v>680257611</v>
      </c>
      <c r="C46" s="18">
        <v>693976716</v>
      </c>
      <c r="D46" s="18">
        <v>714108059</v>
      </c>
      <c r="E46" s="18">
        <v>719129539</v>
      </c>
      <c r="F46" s="18">
        <v>732011205</v>
      </c>
    </row>
    <row r="47" spans="1:6" x14ac:dyDescent="0.25">
      <c r="A47" t="s">
        <v>17</v>
      </c>
      <c r="B47" s="18">
        <v>336165684</v>
      </c>
      <c r="C47" s="18">
        <v>336165684</v>
      </c>
      <c r="D47" s="18">
        <v>336165684</v>
      </c>
      <c r="E47" s="18">
        <v>336165684</v>
      </c>
      <c r="F47" s="18">
        <v>336165684</v>
      </c>
    </row>
    <row r="48" spans="1:6" x14ac:dyDescent="0.25">
      <c r="A48" t="s">
        <v>14</v>
      </c>
      <c r="B48" s="18">
        <v>772066696</v>
      </c>
      <c r="C48" s="18">
        <v>771702341</v>
      </c>
      <c r="D48" s="18">
        <v>878795951</v>
      </c>
      <c r="E48" s="18">
        <v>950291594</v>
      </c>
      <c r="F48" s="18">
        <v>1109337256</v>
      </c>
    </row>
    <row r="49" spans="1:6" x14ac:dyDescent="0.25">
      <c r="A49" s="2"/>
      <c r="B49" s="17"/>
      <c r="C49" s="17"/>
      <c r="D49" s="17"/>
      <c r="E49" s="17"/>
      <c r="F49" s="17"/>
    </row>
    <row r="50" spans="1:6" x14ac:dyDescent="0.25">
      <c r="A50" s="2"/>
      <c r="B50" s="17"/>
      <c r="C50" s="17"/>
      <c r="D50" s="17"/>
      <c r="E50" s="18"/>
    </row>
    <row r="51" spans="1:6" x14ac:dyDescent="0.25">
      <c r="A51" s="2"/>
      <c r="B51" s="17">
        <f t="shared" ref="B51:E51" si="7">SUM(B42,B40)</f>
        <v>10187567447</v>
      </c>
      <c r="C51" s="17">
        <f t="shared" si="7"/>
        <v>10363013023</v>
      </c>
      <c r="D51" s="17">
        <f>SUM(D42,D40)-1</f>
        <v>10763884352</v>
      </c>
      <c r="E51" s="17">
        <f t="shared" si="7"/>
        <v>11007586435</v>
      </c>
      <c r="F51" s="17">
        <f>SUM(F42,F40)+2</f>
        <v>11137057787</v>
      </c>
    </row>
    <row r="53" spans="1:6" x14ac:dyDescent="0.25">
      <c r="A53" s="32" t="s">
        <v>87</v>
      </c>
      <c r="B53" s="14">
        <f t="shared" ref="B53:F53" si="8">B42/(B43/10)</f>
        <v>35.298025214560752</v>
      </c>
      <c r="C53" s="14">
        <f t="shared" si="8"/>
        <v>35.379009470332434</v>
      </c>
      <c r="D53" s="14">
        <f t="shared" si="8"/>
        <v>36.150511605100398</v>
      </c>
      <c r="E53" s="14">
        <f t="shared" si="8"/>
        <v>36.614517465183546</v>
      </c>
      <c r="F53" s="14">
        <f t="shared" si="8"/>
        <v>37.657098322548471</v>
      </c>
    </row>
    <row r="54" spans="1:6" x14ac:dyDescent="0.25">
      <c r="A54" s="32" t="s">
        <v>88</v>
      </c>
      <c r="B54" s="23">
        <f t="shared" ref="B54:F54" si="9">B43/10</f>
        <v>164905510</v>
      </c>
      <c r="C54" s="23">
        <f t="shared" si="9"/>
        <v>164905510</v>
      </c>
      <c r="D54" s="23">
        <f t="shared" si="9"/>
        <v>164905510</v>
      </c>
      <c r="E54" s="23">
        <f t="shared" si="9"/>
        <v>164905510</v>
      </c>
      <c r="F54" s="23">
        <f t="shared" si="9"/>
        <v>164905510</v>
      </c>
    </row>
    <row r="55" spans="1:6" x14ac:dyDescent="0.25">
      <c r="F55" s="2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1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56.140625" customWidth="1"/>
    <col min="2" max="2" width="17" bestFit="1" customWidth="1"/>
    <col min="3" max="3" width="14.5703125" customWidth="1"/>
    <col min="4" max="4" width="17" bestFit="1" customWidth="1"/>
    <col min="5" max="5" width="18" bestFit="1" customWidth="1"/>
    <col min="6" max="6" width="15.85546875" bestFit="1" customWidth="1"/>
  </cols>
  <sheetData>
    <row r="1" spans="1:6" ht="15.75" x14ac:dyDescent="0.25">
      <c r="A1" s="3" t="s">
        <v>20</v>
      </c>
      <c r="B1" s="1"/>
      <c r="C1" s="1"/>
      <c r="D1" s="1"/>
      <c r="E1" s="1"/>
    </row>
    <row r="2" spans="1:6" ht="15.75" x14ac:dyDescent="0.25">
      <c r="A2" s="3" t="s">
        <v>89</v>
      </c>
      <c r="B2" s="1"/>
      <c r="C2" s="1"/>
      <c r="D2" s="1"/>
      <c r="E2" s="1"/>
    </row>
    <row r="3" spans="1:6" ht="15.75" x14ac:dyDescent="0.25">
      <c r="A3" s="3" t="s">
        <v>118</v>
      </c>
      <c r="B3" s="1"/>
      <c r="C3" s="1"/>
      <c r="D3" s="1"/>
      <c r="E3" s="1"/>
    </row>
    <row r="4" spans="1:6" ht="15.75" x14ac:dyDescent="0.25">
      <c r="A4" s="3"/>
      <c r="B4" s="35" t="s">
        <v>113</v>
      </c>
      <c r="C4" s="35" t="s">
        <v>112</v>
      </c>
      <c r="D4" s="35" t="s">
        <v>114</v>
      </c>
      <c r="E4" s="35" t="s">
        <v>113</v>
      </c>
      <c r="F4" s="35" t="s">
        <v>112</v>
      </c>
    </row>
    <row r="5" spans="1:6" ht="15.75" x14ac:dyDescent="0.25">
      <c r="A5" s="3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</row>
    <row r="6" spans="1:6" ht="15.75" x14ac:dyDescent="0.25">
      <c r="A6" s="3"/>
      <c r="B6" s="8"/>
      <c r="C6" s="8"/>
      <c r="D6" s="8"/>
      <c r="E6" s="8"/>
    </row>
    <row r="7" spans="1:6" x14ac:dyDescent="0.25">
      <c r="A7" s="32" t="s">
        <v>90</v>
      </c>
      <c r="B7" s="17">
        <f t="shared" ref="B7:F7" si="0">SUM(B8:B13)</f>
        <v>671183756</v>
      </c>
      <c r="C7" s="17">
        <f t="shared" si="0"/>
        <v>1021670421</v>
      </c>
      <c r="D7" s="17">
        <f t="shared" si="0"/>
        <v>438511140</v>
      </c>
      <c r="E7" s="17">
        <f t="shared" si="0"/>
        <v>910396289</v>
      </c>
      <c r="F7" s="17">
        <f t="shared" si="0"/>
        <v>1421240335</v>
      </c>
    </row>
    <row r="8" spans="1:6" x14ac:dyDescent="0.25">
      <c r="A8" s="12" t="s">
        <v>31</v>
      </c>
      <c r="B8" s="18">
        <v>410520805</v>
      </c>
      <c r="C8" s="18">
        <v>649073860</v>
      </c>
      <c r="D8" s="18">
        <v>323105085</v>
      </c>
      <c r="E8" s="18">
        <v>660721585</v>
      </c>
      <c r="F8" s="18">
        <v>1038550460</v>
      </c>
    </row>
    <row r="9" spans="1:6" x14ac:dyDescent="0.25">
      <c r="A9" s="12" t="s">
        <v>72</v>
      </c>
      <c r="C9" s="18"/>
      <c r="D9" s="18"/>
      <c r="E9" s="18"/>
      <c r="F9" s="23"/>
    </row>
    <row r="10" spans="1:6" x14ac:dyDescent="0.25">
      <c r="A10" s="12" t="s">
        <v>32</v>
      </c>
      <c r="B10" s="18">
        <v>1595000</v>
      </c>
      <c r="C10" s="18">
        <v>8810000</v>
      </c>
      <c r="D10" s="18">
        <v>1990000</v>
      </c>
      <c r="E10" s="18">
        <v>11459000</v>
      </c>
      <c r="F10" s="18">
        <v>16319000</v>
      </c>
    </row>
    <row r="11" spans="1:6" x14ac:dyDescent="0.25">
      <c r="A11" s="12" t="s">
        <v>60</v>
      </c>
      <c r="B11" s="18">
        <v>183777244</v>
      </c>
      <c r="C11" s="18">
        <v>274199484</v>
      </c>
      <c r="D11" s="18">
        <v>90590166</v>
      </c>
      <c r="E11" s="18">
        <v>191651383</v>
      </c>
      <c r="F11" s="18">
        <v>293501989</v>
      </c>
    </row>
    <row r="12" spans="1:6" x14ac:dyDescent="0.25">
      <c r="A12" s="12" t="s">
        <v>61</v>
      </c>
      <c r="B12" s="18">
        <v>26486707</v>
      </c>
      <c r="C12" s="18">
        <v>34558057</v>
      </c>
      <c r="D12" s="18">
        <v>5395889</v>
      </c>
      <c r="E12" s="18">
        <v>18508621</v>
      </c>
      <c r="F12" s="18">
        <v>29147248</v>
      </c>
    </row>
    <row r="13" spans="1:6" x14ac:dyDescent="0.25">
      <c r="A13" s="12" t="s">
        <v>71</v>
      </c>
      <c r="B13" s="18">
        <v>48804000</v>
      </c>
      <c r="C13" s="18">
        <v>55029020</v>
      </c>
      <c r="D13" s="18">
        <v>17430000</v>
      </c>
      <c r="E13" s="18">
        <v>28055700</v>
      </c>
      <c r="F13" s="18">
        <v>43721638</v>
      </c>
    </row>
    <row r="14" spans="1:6" x14ac:dyDescent="0.25">
      <c r="B14" s="16"/>
      <c r="C14" s="16"/>
      <c r="D14" s="16"/>
      <c r="E14" s="16"/>
    </row>
    <row r="15" spans="1:6" x14ac:dyDescent="0.25">
      <c r="A15" t="s">
        <v>10</v>
      </c>
      <c r="B15" s="24">
        <f t="shared" ref="B15:D15" si="1">SUM(B16:B21)</f>
        <v>314621905</v>
      </c>
      <c r="C15" s="24">
        <f t="shared" si="1"/>
        <v>467978775</v>
      </c>
      <c r="D15" s="24">
        <f t="shared" si="1"/>
        <v>175327472</v>
      </c>
      <c r="E15" s="24">
        <f>SUM(E16:E21)</f>
        <v>327235415</v>
      </c>
      <c r="F15" s="24">
        <f>SUM(F16:F21)</f>
        <v>475201653</v>
      </c>
    </row>
    <row r="16" spans="1:6" x14ac:dyDescent="0.25">
      <c r="A16" s="13" t="s">
        <v>33</v>
      </c>
      <c r="B16" s="25">
        <v>6037646</v>
      </c>
      <c r="C16" s="25">
        <v>9213051</v>
      </c>
      <c r="D16" s="25">
        <v>3299209</v>
      </c>
      <c r="E16" s="25">
        <v>6305573</v>
      </c>
      <c r="F16" s="23">
        <v>8456102</v>
      </c>
    </row>
    <row r="17" spans="1:6" x14ac:dyDescent="0.25">
      <c r="A17" s="13" t="s">
        <v>34</v>
      </c>
      <c r="B17" s="25">
        <v>170888</v>
      </c>
      <c r="C17" s="25">
        <v>617748</v>
      </c>
      <c r="D17" s="25">
        <v>183393</v>
      </c>
      <c r="E17" s="25">
        <v>502268</v>
      </c>
      <c r="F17" s="23">
        <v>1234579</v>
      </c>
    </row>
    <row r="18" spans="1:6" x14ac:dyDescent="0.25">
      <c r="A18" s="13" t="s">
        <v>62</v>
      </c>
      <c r="B18" s="25">
        <v>78607531</v>
      </c>
      <c r="C18" s="25">
        <v>113571299</v>
      </c>
      <c r="D18" s="25">
        <v>56975666</v>
      </c>
      <c r="E18" s="25">
        <v>89462386</v>
      </c>
      <c r="F18" s="23">
        <v>114541473</v>
      </c>
    </row>
    <row r="19" spans="1:6" x14ac:dyDescent="0.25">
      <c r="A19" s="13" t="s">
        <v>63</v>
      </c>
      <c r="B19" s="25">
        <v>22525250</v>
      </c>
      <c r="C19" s="25">
        <v>33629834</v>
      </c>
      <c r="D19" s="25">
        <v>10962477</v>
      </c>
      <c r="E19" s="25">
        <v>23775462</v>
      </c>
      <c r="F19" s="23">
        <v>35855213</v>
      </c>
    </row>
    <row r="20" spans="1:6" x14ac:dyDescent="0.25">
      <c r="A20" s="13" t="s">
        <v>79</v>
      </c>
      <c r="B20" s="25">
        <v>339768</v>
      </c>
      <c r="C20" s="25">
        <v>339768</v>
      </c>
      <c r="D20" s="25">
        <v>662483</v>
      </c>
      <c r="E20" s="25">
        <v>662483</v>
      </c>
      <c r="F20" s="23">
        <v>662483</v>
      </c>
    </row>
    <row r="21" spans="1:6" x14ac:dyDescent="0.25">
      <c r="A21" s="13" t="s">
        <v>35</v>
      </c>
      <c r="B21" s="25">
        <v>206940822</v>
      </c>
      <c r="C21" s="25">
        <v>310607075</v>
      </c>
      <c r="D21" s="25">
        <v>103244244</v>
      </c>
      <c r="E21" s="25">
        <v>206527243</v>
      </c>
      <c r="F21" s="23">
        <v>314451803</v>
      </c>
    </row>
    <row r="22" spans="1:6" x14ac:dyDescent="0.25">
      <c r="B22" s="25"/>
      <c r="C22" s="25"/>
      <c r="D22" s="25"/>
      <c r="E22" s="25"/>
      <c r="F22" s="23"/>
    </row>
    <row r="23" spans="1:6" x14ac:dyDescent="0.25">
      <c r="A23" s="32" t="s">
        <v>6</v>
      </c>
      <c r="B23" s="19">
        <f t="shared" ref="B23:E23" si="2">B7-B15</f>
        <v>356561851</v>
      </c>
      <c r="C23" s="19">
        <f t="shared" si="2"/>
        <v>553691646</v>
      </c>
      <c r="D23" s="19">
        <f t="shared" si="2"/>
        <v>263183668</v>
      </c>
      <c r="E23" s="19">
        <f t="shared" si="2"/>
        <v>583160874</v>
      </c>
      <c r="F23" s="19">
        <f>F7-F15</f>
        <v>946038682</v>
      </c>
    </row>
    <row r="24" spans="1:6" x14ac:dyDescent="0.25">
      <c r="A24" s="2"/>
      <c r="B24" s="15"/>
      <c r="C24" s="15"/>
      <c r="D24" s="15"/>
      <c r="E24" s="15"/>
    </row>
    <row r="25" spans="1:6" x14ac:dyDescent="0.25">
      <c r="A25" s="32" t="s">
        <v>91</v>
      </c>
      <c r="B25" s="17">
        <f t="shared" ref="B25:F25" si="3">SUM(B26:B30)</f>
        <v>197002829</v>
      </c>
      <c r="C25" s="17">
        <f t="shared" si="3"/>
        <v>286105850</v>
      </c>
      <c r="D25" s="17">
        <f t="shared" si="3"/>
        <v>127947320</v>
      </c>
      <c r="E25" s="17">
        <f t="shared" si="3"/>
        <v>240986556</v>
      </c>
      <c r="F25" s="15">
        <f t="shared" si="3"/>
        <v>369937589</v>
      </c>
    </row>
    <row r="26" spans="1:6" x14ac:dyDescent="0.25">
      <c r="A26" t="s">
        <v>36</v>
      </c>
      <c r="B26" s="18">
        <v>90541085</v>
      </c>
      <c r="C26" s="18">
        <v>130675841</v>
      </c>
      <c r="D26" s="18">
        <v>47722036</v>
      </c>
      <c r="E26" s="18">
        <v>77535020</v>
      </c>
      <c r="F26" s="18">
        <v>147978734</v>
      </c>
    </row>
    <row r="27" spans="1:6" x14ac:dyDescent="0.25">
      <c r="A27" s="6" t="s">
        <v>37</v>
      </c>
      <c r="B27" s="18">
        <v>76954488</v>
      </c>
      <c r="C27" s="18">
        <v>112443381</v>
      </c>
      <c r="D27" s="18">
        <v>42897167</v>
      </c>
      <c r="E27" s="18">
        <v>81882486</v>
      </c>
      <c r="F27" s="18">
        <v>125320828</v>
      </c>
    </row>
    <row r="28" spans="1:6" x14ac:dyDescent="0.25">
      <c r="A28" s="6" t="s">
        <v>38</v>
      </c>
      <c r="B28" s="18">
        <v>16408957</v>
      </c>
      <c r="C28" s="18">
        <v>23551827</v>
      </c>
      <c r="D28" s="18">
        <v>29233130</v>
      </c>
      <c r="E28" s="18">
        <v>65367625</v>
      </c>
      <c r="F28" s="18">
        <v>72440888</v>
      </c>
    </row>
    <row r="29" spans="1:6" x14ac:dyDescent="0.25">
      <c r="A29" s="6" t="s">
        <v>39</v>
      </c>
      <c r="B29" s="18">
        <v>13098299</v>
      </c>
      <c r="C29" s="18">
        <v>19434801</v>
      </c>
      <c r="D29" s="18">
        <v>8094987</v>
      </c>
      <c r="E29" s="18">
        <v>16201425</v>
      </c>
      <c r="F29" s="18">
        <v>24197139</v>
      </c>
    </row>
    <row r="30" spans="1:6" x14ac:dyDescent="0.25">
      <c r="A30" s="6" t="s">
        <v>40</v>
      </c>
      <c r="B30" s="18"/>
      <c r="C30" s="18"/>
      <c r="D30" s="18"/>
      <c r="E30" s="18"/>
    </row>
    <row r="31" spans="1:6" ht="15.75" customHeight="1" x14ac:dyDescent="0.25">
      <c r="B31" s="16"/>
      <c r="C31" s="16"/>
      <c r="D31" s="16"/>
      <c r="E31" s="16"/>
    </row>
    <row r="32" spans="1:6" x14ac:dyDescent="0.25">
      <c r="A32" s="32" t="s">
        <v>7</v>
      </c>
      <c r="B32" s="26">
        <f t="shared" ref="B32:E32" si="4">B23-B25</f>
        <v>159559022</v>
      </c>
      <c r="C32" s="26">
        <f t="shared" si="4"/>
        <v>267585796</v>
      </c>
      <c r="D32" s="26">
        <f t="shared" si="4"/>
        <v>135236348</v>
      </c>
      <c r="E32" s="26">
        <f t="shared" si="4"/>
        <v>342174318</v>
      </c>
      <c r="F32" s="26">
        <f>F23-F25</f>
        <v>576101093</v>
      </c>
    </row>
    <row r="33" spans="1:6" x14ac:dyDescent="0.25">
      <c r="A33" s="33" t="s">
        <v>92</v>
      </c>
      <c r="B33" s="24"/>
      <c r="C33" s="24"/>
      <c r="D33" s="24"/>
      <c r="E33" s="24"/>
      <c r="F33" s="24"/>
    </row>
    <row r="34" spans="1:6" x14ac:dyDescent="0.25">
      <c r="A34" t="s">
        <v>11</v>
      </c>
      <c r="B34" s="18">
        <v>57000000</v>
      </c>
      <c r="C34" s="18">
        <v>104000000</v>
      </c>
      <c r="D34" s="25">
        <v>43177211</v>
      </c>
      <c r="E34" s="25">
        <v>85363008</v>
      </c>
      <c r="F34" s="27">
        <v>127799689</v>
      </c>
    </row>
    <row r="35" spans="1:6" x14ac:dyDescent="0.25">
      <c r="A35" t="s">
        <v>41</v>
      </c>
      <c r="B35" s="18"/>
      <c r="C35" s="18">
        <v>3942042</v>
      </c>
      <c r="D35" s="25"/>
      <c r="E35" s="25"/>
      <c r="F35" s="27"/>
    </row>
    <row r="36" spans="1:6" x14ac:dyDescent="0.25">
      <c r="A36" t="s">
        <v>30</v>
      </c>
      <c r="B36" s="18">
        <v>194643</v>
      </c>
      <c r="C36" s="18"/>
      <c r="D36" s="25">
        <v>1534574</v>
      </c>
      <c r="E36" s="25">
        <v>1033580</v>
      </c>
      <c r="F36">
        <v>642161</v>
      </c>
    </row>
    <row r="37" spans="1:6" x14ac:dyDescent="0.25">
      <c r="A37" t="s">
        <v>42</v>
      </c>
      <c r="B37" s="18">
        <v>22361825</v>
      </c>
      <c r="C37" s="18">
        <v>36717659</v>
      </c>
      <c r="D37" s="18">
        <v>25100664</v>
      </c>
      <c r="E37" s="18">
        <v>63343133</v>
      </c>
      <c r="F37" s="18">
        <v>97826776</v>
      </c>
    </row>
    <row r="38" spans="1:6" x14ac:dyDescent="0.25">
      <c r="B38" s="18"/>
      <c r="C38" s="18"/>
      <c r="D38" s="18"/>
      <c r="E38" s="18"/>
    </row>
    <row r="39" spans="1:6" x14ac:dyDescent="0.25">
      <c r="A39" s="32" t="s">
        <v>13</v>
      </c>
      <c r="B39" s="26">
        <f t="shared" ref="B39:E39" si="5">B32-B34-B35-B36+B37</f>
        <v>124726204</v>
      </c>
      <c r="C39" s="26">
        <f t="shared" si="5"/>
        <v>196361413</v>
      </c>
      <c r="D39" s="26">
        <f t="shared" si="5"/>
        <v>115625227</v>
      </c>
      <c r="E39" s="26">
        <f t="shared" si="5"/>
        <v>319120863</v>
      </c>
      <c r="F39" s="26">
        <f>F32-F34-F35-F36+F37</f>
        <v>545486019</v>
      </c>
    </row>
    <row r="40" spans="1:6" x14ac:dyDescent="0.25">
      <c r="B40" s="25"/>
      <c r="C40" s="25"/>
      <c r="D40" s="25"/>
      <c r="E40" s="25"/>
    </row>
    <row r="41" spans="1:6" x14ac:dyDescent="0.25">
      <c r="A41" s="6" t="s">
        <v>12</v>
      </c>
      <c r="B41" s="25">
        <v>5939343</v>
      </c>
      <c r="C41" s="25">
        <v>9350544</v>
      </c>
      <c r="D41" s="18">
        <v>5505963</v>
      </c>
      <c r="E41" s="18">
        <v>15196231</v>
      </c>
      <c r="F41" s="18">
        <v>25975525</v>
      </c>
    </row>
    <row r="42" spans="1:6" x14ac:dyDescent="0.25">
      <c r="A42" s="32" t="s">
        <v>93</v>
      </c>
      <c r="B42" s="26">
        <f t="shared" ref="B42:F42" si="6">B39-B41</f>
        <v>118786861</v>
      </c>
      <c r="C42" s="26">
        <f t="shared" si="6"/>
        <v>187010869</v>
      </c>
      <c r="D42" s="26">
        <f t="shared" si="6"/>
        <v>110119264</v>
      </c>
      <c r="E42" s="26">
        <f t="shared" si="6"/>
        <v>303924632</v>
      </c>
      <c r="F42" s="26">
        <f t="shared" si="6"/>
        <v>519510494</v>
      </c>
    </row>
    <row r="43" spans="1:6" x14ac:dyDescent="0.25">
      <c r="B43" s="24"/>
      <c r="C43" s="24"/>
      <c r="D43" s="17"/>
      <c r="E43" s="17"/>
    </row>
    <row r="44" spans="1:6" x14ac:dyDescent="0.25">
      <c r="A44" s="29" t="s">
        <v>94</v>
      </c>
      <c r="B44" s="24">
        <f t="shared" ref="B44:F44" si="7">SUM(B45:B46)</f>
        <v>109059072</v>
      </c>
      <c r="C44" s="24">
        <f t="shared" si="7"/>
        <v>163928329</v>
      </c>
      <c r="D44" s="24">
        <f t="shared" si="7"/>
        <v>33072240</v>
      </c>
      <c r="E44" s="24">
        <f t="shared" si="7"/>
        <v>67907729</v>
      </c>
      <c r="F44" s="24">
        <f t="shared" si="7"/>
        <v>111566267</v>
      </c>
    </row>
    <row r="45" spans="1:6" x14ac:dyDescent="0.25">
      <c r="A45" t="s">
        <v>8</v>
      </c>
      <c r="B45" s="18">
        <v>10690324</v>
      </c>
      <c r="C45" s="18">
        <v>17299407</v>
      </c>
      <c r="D45" s="18">
        <v>6435965</v>
      </c>
      <c r="E45" s="18">
        <v>13198961</v>
      </c>
      <c r="F45" s="18">
        <v>22728382</v>
      </c>
    </row>
    <row r="46" spans="1:6" x14ac:dyDescent="0.25">
      <c r="A46" t="s">
        <v>9</v>
      </c>
      <c r="B46" s="25">
        <v>98368748</v>
      </c>
      <c r="C46" s="25">
        <v>146628922</v>
      </c>
      <c r="D46" s="25">
        <v>26636275</v>
      </c>
      <c r="E46" s="25">
        <v>54708768</v>
      </c>
      <c r="F46" s="27">
        <v>88837885</v>
      </c>
    </row>
    <row r="47" spans="1:6" x14ac:dyDescent="0.25">
      <c r="A47" s="32" t="s">
        <v>95</v>
      </c>
      <c r="B47" s="38">
        <f t="shared" ref="B47:F47" si="8">B42-B44</f>
        <v>9727789</v>
      </c>
      <c r="C47" s="26">
        <f t="shared" si="8"/>
        <v>23082540</v>
      </c>
      <c r="D47" s="26">
        <f t="shared" si="8"/>
        <v>77047024</v>
      </c>
      <c r="E47" s="26">
        <f t="shared" si="8"/>
        <v>236016903</v>
      </c>
      <c r="F47" s="26">
        <f t="shared" si="8"/>
        <v>407944227</v>
      </c>
    </row>
    <row r="49" spans="1:6" x14ac:dyDescent="0.25">
      <c r="A49" s="32" t="s">
        <v>96</v>
      </c>
      <c r="B49" s="9">
        <f>B47/('1'!B43/10)</f>
        <v>5.8990078621387484E-2</v>
      </c>
      <c r="C49" s="9">
        <f>C47/('1'!C43/10)</f>
        <v>0.13997434045715029</v>
      </c>
      <c r="D49" s="9">
        <f>D47/('1'!D43/10)</f>
        <v>0.46721922148022826</v>
      </c>
      <c r="E49" s="9">
        <f>E47/('1'!E43/10)</f>
        <v>1.4312250876274542</v>
      </c>
      <c r="F49" s="9">
        <f>F47/('1'!F43/10)</f>
        <v>2.4738059207360625</v>
      </c>
    </row>
    <row r="50" spans="1:6" x14ac:dyDescent="0.25">
      <c r="A50" s="33" t="s">
        <v>97</v>
      </c>
    </row>
    <row r="71" spans="1:1" x14ac:dyDescent="0.25">
      <c r="A7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7"/>
  <sheetViews>
    <sheetView tabSelected="1"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H26" sqref="H26"/>
    </sheetView>
  </sheetViews>
  <sheetFormatPr defaultRowHeight="15" x14ac:dyDescent="0.25"/>
  <cols>
    <col min="1" max="1" width="59.28515625" customWidth="1"/>
    <col min="2" max="2" width="16" bestFit="1" customWidth="1"/>
    <col min="3" max="4" width="17.7109375" bestFit="1" customWidth="1"/>
    <col min="5" max="5" width="16" bestFit="1" customWidth="1"/>
    <col min="6" max="6" width="16.85546875" bestFit="1" customWidth="1"/>
  </cols>
  <sheetData>
    <row r="1" spans="1:6" ht="15.75" x14ac:dyDescent="0.25">
      <c r="A1" s="3" t="s">
        <v>20</v>
      </c>
    </row>
    <row r="2" spans="1:6" ht="15.75" x14ac:dyDescent="0.25">
      <c r="A2" s="3" t="s">
        <v>98</v>
      </c>
      <c r="B2" s="3"/>
      <c r="C2" s="3"/>
      <c r="D2" s="3"/>
    </row>
    <row r="3" spans="1:6" ht="15.75" x14ac:dyDescent="0.25">
      <c r="A3" s="3" t="s">
        <v>118</v>
      </c>
      <c r="B3" s="3"/>
      <c r="C3" s="3"/>
      <c r="D3" s="3"/>
    </row>
    <row r="4" spans="1:6" ht="15.75" x14ac:dyDescent="0.25">
      <c r="A4" s="3"/>
      <c r="B4" s="35" t="s">
        <v>113</v>
      </c>
      <c r="C4" s="35" t="s">
        <v>112</v>
      </c>
      <c r="D4" s="35" t="s">
        <v>114</v>
      </c>
      <c r="E4" s="35" t="s">
        <v>113</v>
      </c>
      <c r="F4" s="35" t="s">
        <v>112</v>
      </c>
    </row>
    <row r="5" spans="1:6" ht="15.75" x14ac:dyDescent="0.25">
      <c r="A5" s="3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</row>
    <row r="6" spans="1:6" x14ac:dyDescent="0.25">
      <c r="A6" s="32" t="s">
        <v>99</v>
      </c>
      <c r="B6" s="18"/>
      <c r="C6" s="18"/>
      <c r="D6" s="18"/>
      <c r="E6" s="18"/>
    </row>
    <row r="7" spans="1:6" x14ac:dyDescent="0.25">
      <c r="A7" t="s">
        <v>43</v>
      </c>
      <c r="B7" s="18">
        <v>431953135</v>
      </c>
      <c r="C7" s="18">
        <v>694134880</v>
      </c>
      <c r="D7" s="18">
        <v>300764876</v>
      </c>
      <c r="E7" s="18">
        <v>739256017</v>
      </c>
      <c r="F7" s="18">
        <v>1135103538</v>
      </c>
    </row>
    <row r="8" spans="1:6" ht="15.75" x14ac:dyDescent="0.25">
      <c r="A8" s="11" t="s">
        <v>116</v>
      </c>
      <c r="B8" s="18">
        <v>-187424491</v>
      </c>
      <c r="C8" s="18">
        <v>-272828846</v>
      </c>
      <c r="D8" s="18">
        <v>-51390649</v>
      </c>
      <c r="E8" s="18">
        <v>-104811580</v>
      </c>
      <c r="F8" s="18">
        <v>-225968103</v>
      </c>
    </row>
    <row r="9" spans="1:6" x14ac:dyDescent="0.25">
      <c r="A9" s="6" t="s">
        <v>44</v>
      </c>
      <c r="B9" s="18"/>
      <c r="C9" s="18"/>
      <c r="D9" s="18"/>
      <c r="E9" s="18"/>
      <c r="F9" s="18"/>
    </row>
    <row r="10" spans="1:6" x14ac:dyDescent="0.25">
      <c r="A10" s="6" t="s">
        <v>45</v>
      </c>
      <c r="B10" s="18">
        <v>-50249594</v>
      </c>
      <c r="C10" s="18">
        <v>-71973278</v>
      </c>
      <c r="D10" s="18">
        <v>-29188670</v>
      </c>
      <c r="E10" s="18">
        <v>-57366920</v>
      </c>
      <c r="F10" s="18">
        <v>-82177606</v>
      </c>
    </row>
    <row r="11" spans="1:6" x14ac:dyDescent="0.25">
      <c r="A11" s="6" t="s">
        <v>67</v>
      </c>
      <c r="B11" s="18">
        <v>-25395013</v>
      </c>
      <c r="C11" s="18">
        <v>-25395013</v>
      </c>
      <c r="D11" s="18"/>
      <c r="E11" s="18">
        <v>-14693423</v>
      </c>
      <c r="F11" s="18">
        <v>-14693423</v>
      </c>
    </row>
    <row r="12" spans="1:6" x14ac:dyDescent="0.25">
      <c r="A12" s="6" t="s">
        <v>46</v>
      </c>
      <c r="B12" s="18"/>
      <c r="C12" s="18"/>
      <c r="D12" s="18"/>
      <c r="E12" s="18"/>
    </row>
    <row r="13" spans="1:6" x14ac:dyDescent="0.25">
      <c r="A13" s="6" t="s">
        <v>47</v>
      </c>
      <c r="B13" s="18">
        <v>-8059526</v>
      </c>
      <c r="C13" s="18">
        <v>-37455393</v>
      </c>
      <c r="D13" s="18">
        <v>-11679700</v>
      </c>
      <c r="E13" s="18">
        <v>-60841621</v>
      </c>
      <c r="F13" s="18">
        <v>-88451239</v>
      </c>
    </row>
    <row r="14" spans="1:6" x14ac:dyDescent="0.25">
      <c r="A14" s="6" t="s">
        <v>19</v>
      </c>
      <c r="B14" s="18">
        <v>16837452</v>
      </c>
      <c r="C14" s="18">
        <v>32075659</v>
      </c>
      <c r="D14" s="18">
        <v>47957161</v>
      </c>
      <c r="E14" s="18">
        <v>60353069</v>
      </c>
      <c r="F14" s="18">
        <v>87566505</v>
      </c>
    </row>
    <row r="15" spans="1:6" ht="15.75" x14ac:dyDescent="0.25">
      <c r="A15" s="11" t="s">
        <v>48</v>
      </c>
      <c r="B15" s="18">
        <v>650021</v>
      </c>
      <c r="C15" s="18">
        <v>736090</v>
      </c>
      <c r="D15" s="18">
        <v>5321899</v>
      </c>
      <c r="E15" s="18">
        <v>13220393</v>
      </c>
      <c r="F15" s="18">
        <v>16566297</v>
      </c>
    </row>
    <row r="16" spans="1:6" x14ac:dyDescent="0.25">
      <c r="A16" s="2"/>
      <c r="B16" s="19">
        <f>SUM(B7:B15)</f>
        <v>178311984</v>
      </c>
      <c r="C16" s="19">
        <f>SUM(C7:C15)</f>
        <v>319294099</v>
      </c>
      <c r="D16" s="19">
        <f>SUM(D7:D15)</f>
        <v>261784917</v>
      </c>
      <c r="E16" s="19">
        <f>SUM(E7:E15)</f>
        <v>575115935</v>
      </c>
      <c r="F16" s="19">
        <f>SUM(F7:F15)</f>
        <v>827945969</v>
      </c>
    </row>
    <row r="17" spans="1:6" x14ac:dyDescent="0.25">
      <c r="B17" s="18"/>
      <c r="C17" s="18"/>
      <c r="D17" s="18"/>
      <c r="E17" s="18"/>
    </row>
    <row r="18" spans="1:6" x14ac:dyDescent="0.25">
      <c r="A18" s="32" t="s">
        <v>100</v>
      </c>
      <c r="B18" s="18"/>
      <c r="C18" s="18"/>
      <c r="D18" s="18"/>
      <c r="E18" s="18"/>
    </row>
    <row r="19" spans="1:6" x14ac:dyDescent="0.25">
      <c r="A19" s="5" t="s">
        <v>49</v>
      </c>
      <c r="B19" s="18">
        <v>-33869358</v>
      </c>
      <c r="C19" s="18">
        <v>-39344577</v>
      </c>
      <c r="D19" s="18">
        <v>-10621122</v>
      </c>
      <c r="E19" s="18">
        <v>-8311574</v>
      </c>
      <c r="F19" s="18">
        <v>-31334657</v>
      </c>
    </row>
    <row r="20" spans="1:6" x14ac:dyDescent="0.25">
      <c r="A20" s="5" t="s">
        <v>64</v>
      </c>
      <c r="B20" s="18"/>
      <c r="C20" s="18"/>
      <c r="D20" s="18"/>
      <c r="E20" s="18"/>
    </row>
    <row r="21" spans="1:6" x14ac:dyDescent="0.25">
      <c r="A21" s="5" t="s">
        <v>19</v>
      </c>
      <c r="B21" s="18"/>
      <c r="C21" s="18"/>
      <c r="D21" s="18"/>
      <c r="E21" s="18"/>
    </row>
    <row r="22" spans="1:6" x14ac:dyDescent="0.25">
      <c r="A22" s="5" t="s">
        <v>56</v>
      </c>
      <c r="B22" s="18">
        <v>385182</v>
      </c>
      <c r="C22" s="18">
        <v>1367571</v>
      </c>
      <c r="D22" s="18"/>
      <c r="E22" s="18"/>
      <c r="F22" s="18">
        <v>1466569</v>
      </c>
    </row>
    <row r="23" spans="1:6" x14ac:dyDescent="0.25">
      <c r="A23" s="5" t="s">
        <v>68</v>
      </c>
      <c r="B23" s="18"/>
      <c r="C23" s="18"/>
      <c r="D23" s="18"/>
      <c r="E23" s="18"/>
    </row>
    <row r="24" spans="1:6" x14ac:dyDescent="0.25">
      <c r="A24" s="5" t="s">
        <v>69</v>
      </c>
      <c r="B24" s="18"/>
      <c r="C24" s="18"/>
      <c r="D24" s="18"/>
      <c r="E24" s="18"/>
    </row>
    <row r="25" spans="1:6" x14ac:dyDescent="0.25">
      <c r="A25" s="5" t="s">
        <v>22</v>
      </c>
      <c r="B25" s="18"/>
      <c r="C25" s="18"/>
      <c r="D25" s="18"/>
      <c r="E25" s="18"/>
    </row>
    <row r="26" spans="1:6" x14ac:dyDescent="0.25">
      <c r="A26" s="2"/>
      <c r="B26" s="19">
        <f t="shared" ref="B26:F26" si="0">SUM(B19:B25)</f>
        <v>-33484176</v>
      </c>
      <c r="C26" s="19">
        <f t="shared" si="0"/>
        <v>-37977006</v>
      </c>
      <c r="D26" s="19">
        <f t="shared" si="0"/>
        <v>-10621122</v>
      </c>
      <c r="E26" s="19">
        <f t="shared" si="0"/>
        <v>-8311574</v>
      </c>
      <c r="F26" s="19">
        <f t="shared" si="0"/>
        <v>-29868088</v>
      </c>
    </row>
    <row r="27" spans="1:6" x14ac:dyDescent="0.25">
      <c r="B27" s="18"/>
      <c r="C27" s="18"/>
      <c r="D27" s="18"/>
      <c r="E27" s="18"/>
    </row>
    <row r="28" spans="1:6" x14ac:dyDescent="0.25">
      <c r="A28" s="32" t="s">
        <v>101</v>
      </c>
      <c r="B28" s="18"/>
      <c r="C28" s="18"/>
      <c r="D28" s="18"/>
      <c r="E28" s="18"/>
    </row>
    <row r="29" spans="1:6" x14ac:dyDescent="0.25">
      <c r="A29" t="s">
        <v>50</v>
      </c>
      <c r="B29" s="18">
        <v>-175048031</v>
      </c>
      <c r="C29" s="18">
        <v>-197061665</v>
      </c>
      <c r="D29" s="18">
        <v>-2040</v>
      </c>
      <c r="E29" s="18">
        <v>-72918650</v>
      </c>
      <c r="F29" s="18">
        <v>-82024870</v>
      </c>
    </row>
    <row r="30" spans="1:6" x14ac:dyDescent="0.25">
      <c r="A30" t="s">
        <v>70</v>
      </c>
      <c r="B30" s="18"/>
      <c r="C30" s="18"/>
      <c r="D30" s="18"/>
      <c r="E30" s="18"/>
    </row>
    <row r="31" spans="1:6" x14ac:dyDescent="0.25">
      <c r="A31" t="s">
        <v>80</v>
      </c>
      <c r="B31" s="18">
        <v>102368810</v>
      </c>
      <c r="C31" s="18">
        <v>102368811</v>
      </c>
      <c r="D31" s="18"/>
      <c r="E31" s="18"/>
      <c r="F31" s="18"/>
    </row>
    <row r="32" spans="1:6" x14ac:dyDescent="0.25">
      <c r="A32" t="s">
        <v>73</v>
      </c>
      <c r="B32" s="18"/>
      <c r="C32" s="18"/>
      <c r="D32" s="18"/>
      <c r="E32" s="18"/>
      <c r="F32">
        <v>-166064152</v>
      </c>
    </row>
    <row r="33" spans="1:6" x14ac:dyDescent="0.25">
      <c r="A33" t="s">
        <v>51</v>
      </c>
      <c r="B33" s="18">
        <v>0</v>
      </c>
      <c r="C33" s="18">
        <v>0</v>
      </c>
      <c r="D33" s="18">
        <v>0</v>
      </c>
      <c r="E33" s="18">
        <v>0</v>
      </c>
    </row>
    <row r="34" spans="1:6" x14ac:dyDescent="0.25">
      <c r="A34" t="s">
        <v>57</v>
      </c>
      <c r="B34" s="18">
        <v>0</v>
      </c>
      <c r="C34" s="18">
        <v>0</v>
      </c>
      <c r="D34" s="18">
        <v>0</v>
      </c>
      <c r="E34" s="18">
        <v>0</v>
      </c>
    </row>
    <row r="35" spans="1:6" x14ac:dyDescent="0.25">
      <c r="A35" t="s">
        <v>52</v>
      </c>
      <c r="B35" s="18">
        <v>0</v>
      </c>
      <c r="C35" s="18">
        <v>0</v>
      </c>
      <c r="D35" s="18">
        <v>0</v>
      </c>
      <c r="E35" s="18">
        <v>0</v>
      </c>
    </row>
    <row r="36" spans="1:6" x14ac:dyDescent="0.25">
      <c r="A36" t="s">
        <v>53</v>
      </c>
      <c r="B36" s="18">
        <v>0</v>
      </c>
      <c r="C36" s="18">
        <v>0</v>
      </c>
      <c r="D36" s="18">
        <v>0</v>
      </c>
      <c r="E36" s="18">
        <v>0</v>
      </c>
    </row>
    <row r="37" spans="1:6" x14ac:dyDescent="0.25">
      <c r="A37" t="s">
        <v>54</v>
      </c>
      <c r="B37" s="18">
        <v>0</v>
      </c>
      <c r="C37" s="18">
        <v>0</v>
      </c>
      <c r="D37" s="18">
        <v>0</v>
      </c>
      <c r="E37" s="18">
        <v>0</v>
      </c>
    </row>
    <row r="38" spans="1:6" x14ac:dyDescent="0.25">
      <c r="A38" s="2"/>
      <c r="B38" s="20">
        <f t="shared" ref="B38:E38" si="1">SUM(B29:B37)</f>
        <v>-72679221</v>
      </c>
      <c r="C38" s="20">
        <f t="shared" si="1"/>
        <v>-94692854</v>
      </c>
      <c r="D38" s="20">
        <f t="shared" si="1"/>
        <v>-2040</v>
      </c>
      <c r="E38" s="20">
        <f t="shared" si="1"/>
        <v>-72918650</v>
      </c>
      <c r="F38" s="20">
        <f>SUM(F29:F37)</f>
        <v>-248089022</v>
      </c>
    </row>
    <row r="40" spans="1:6" x14ac:dyDescent="0.25">
      <c r="A40" s="2" t="s">
        <v>102</v>
      </c>
      <c r="B40" s="4">
        <f t="shared" ref="B40:F40" si="2">SUM(B16,B26,B38)</f>
        <v>72148587</v>
      </c>
      <c r="C40" s="4">
        <f t="shared" si="2"/>
        <v>186624239</v>
      </c>
      <c r="D40" s="4">
        <f t="shared" si="2"/>
        <v>251161755</v>
      </c>
      <c r="E40" s="4">
        <f t="shared" si="2"/>
        <v>493885711</v>
      </c>
      <c r="F40" s="4">
        <f t="shared" si="2"/>
        <v>549988859</v>
      </c>
    </row>
    <row r="41" spans="1:6" x14ac:dyDescent="0.25">
      <c r="A41" s="33" t="s">
        <v>103</v>
      </c>
      <c r="B41" s="1">
        <v>671693463</v>
      </c>
      <c r="C41" s="1">
        <v>671693463</v>
      </c>
      <c r="D41" s="1">
        <v>1131140015</v>
      </c>
      <c r="E41" s="1">
        <v>1131140015</v>
      </c>
      <c r="F41" s="1">
        <v>1131140015</v>
      </c>
    </row>
    <row r="42" spans="1:6" x14ac:dyDescent="0.25">
      <c r="A42" s="32" t="s">
        <v>104</v>
      </c>
      <c r="B42" s="37">
        <f t="shared" ref="B42:F42" si="3">SUM(B40:B41)</f>
        <v>743842050</v>
      </c>
      <c r="C42" s="4">
        <f t="shared" si="3"/>
        <v>858317702</v>
      </c>
      <c r="D42" s="4">
        <f>SUM(D40:D41)</f>
        <v>1382301770</v>
      </c>
      <c r="E42" s="4">
        <f t="shared" si="3"/>
        <v>1625025726</v>
      </c>
      <c r="F42" s="4">
        <f t="shared" si="3"/>
        <v>1681128874</v>
      </c>
    </row>
    <row r="44" spans="1:6" ht="15.75" x14ac:dyDescent="0.25">
      <c r="A44" s="3"/>
      <c r="B44" s="10"/>
      <c r="C44" s="10"/>
      <c r="D44" s="10"/>
      <c r="E44" s="10"/>
    </row>
    <row r="46" spans="1:6" x14ac:dyDescent="0.25">
      <c r="A46" s="32" t="s">
        <v>105</v>
      </c>
      <c r="B46" s="9">
        <f>B16/('1'!B43/10)</f>
        <v>1.0812979141812786</v>
      </c>
      <c r="C46" s="9">
        <f>C16/('1'!C43/10)</f>
        <v>1.9362245627814376</v>
      </c>
      <c r="D46" s="9">
        <f>D16/('1'!D43/10)</f>
        <v>1.5874843539187986</v>
      </c>
      <c r="E46" s="9">
        <f>E16/('1'!E43/10)</f>
        <v>3.4875483238855995</v>
      </c>
      <c r="F46" s="9">
        <f>F16/('1'!F43/10)</f>
        <v>5.0207295620382846</v>
      </c>
    </row>
    <row r="47" spans="1:6" x14ac:dyDescent="0.25">
      <c r="A47" s="32" t="s">
        <v>106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3" sqref="A3"/>
    </sheetView>
  </sheetViews>
  <sheetFormatPr defaultRowHeight="15" x14ac:dyDescent="0.25"/>
  <cols>
    <col min="1" max="1" width="34.42578125" customWidth="1"/>
    <col min="2" max="3" width="15.7109375" customWidth="1"/>
    <col min="4" max="4" width="15.42578125" customWidth="1"/>
    <col min="5" max="5" width="13.140625" customWidth="1"/>
    <col min="6" max="6" width="13" customWidth="1"/>
  </cols>
  <sheetData>
    <row r="1" spans="1:6" ht="15.75" x14ac:dyDescent="0.25">
      <c r="A1" s="3" t="s">
        <v>20</v>
      </c>
    </row>
    <row r="2" spans="1:6" x14ac:dyDescent="0.25">
      <c r="A2" s="2" t="s">
        <v>107</v>
      </c>
    </row>
    <row r="3" spans="1:6" ht="15.75" x14ac:dyDescent="0.25">
      <c r="A3" s="3" t="s">
        <v>118</v>
      </c>
    </row>
    <row r="4" spans="1:6" x14ac:dyDescent="0.25">
      <c r="B4" s="35" t="s">
        <v>113</v>
      </c>
      <c r="C4" s="35" t="s">
        <v>112</v>
      </c>
      <c r="D4" s="35" t="s">
        <v>114</v>
      </c>
      <c r="E4" s="35" t="s">
        <v>113</v>
      </c>
      <c r="F4" s="35" t="s">
        <v>112</v>
      </c>
    </row>
    <row r="5" spans="1:6" ht="15.75" x14ac:dyDescent="0.25">
      <c r="A5" s="2"/>
      <c r="B5" s="34">
        <v>43100</v>
      </c>
      <c r="C5" s="34">
        <v>43190</v>
      </c>
      <c r="D5" s="34">
        <v>43373</v>
      </c>
      <c r="E5" s="34">
        <v>43465</v>
      </c>
      <c r="F5" s="34">
        <v>43555</v>
      </c>
    </row>
    <row r="6" spans="1:6" x14ac:dyDescent="0.25">
      <c r="A6" s="6" t="s">
        <v>108</v>
      </c>
      <c r="B6" s="21">
        <f>'2'!B47/'1'!B19</f>
        <v>9.5486867209547714E-4</v>
      </c>
      <c r="C6" s="21">
        <f>'2'!C47/'1'!C19</f>
        <v>2.227396602587479E-3</v>
      </c>
      <c r="D6" s="21">
        <f>'2'!D47/'1'!D19</f>
        <v>7.1579200853903787E-3</v>
      </c>
      <c r="E6" s="21">
        <f>'2'!E47/'1'!E19</f>
        <v>2.1441294546600577E-2</v>
      </c>
      <c r="F6" s="21">
        <f>'2'!F47/'1'!F19</f>
        <v>3.6629443323548415E-2</v>
      </c>
    </row>
    <row r="7" spans="1:6" x14ac:dyDescent="0.25">
      <c r="A7" s="6" t="s">
        <v>109</v>
      </c>
      <c r="B7" s="21">
        <f>'2'!B47/'1'!B42</f>
        <v>1.6712005349538237E-3</v>
      </c>
      <c r="C7" s="21">
        <f>'2'!C47/'1'!C42</f>
        <v>3.9564233864299598E-3</v>
      </c>
      <c r="D7" s="21">
        <f>'2'!D47/'1'!D42</f>
        <v>1.2924276883935144E-2</v>
      </c>
      <c r="E7" s="21">
        <f>'2'!E47/'1'!E42</f>
        <v>3.9089005856444634E-2</v>
      </c>
      <c r="F7" s="21">
        <f>'2'!F47/'1'!F42</f>
        <v>6.5692951154836782E-2</v>
      </c>
    </row>
    <row r="8" spans="1:6" x14ac:dyDescent="0.25">
      <c r="A8" s="6" t="s">
        <v>74</v>
      </c>
      <c r="B8" s="22">
        <f>'1'!B25/'1'!B42</f>
        <v>0.51980526449379372</v>
      </c>
      <c r="C8" s="22">
        <f>'1'!C25/'1'!C42</f>
        <v>0</v>
      </c>
      <c r="D8" s="22">
        <f>'1'!D25/'1'!D42</f>
        <v>0.45140888482755054</v>
      </c>
      <c r="E8" s="22">
        <f>'1'!E25/'1'!E42</f>
        <v>0</v>
      </c>
      <c r="F8" s="22">
        <f>'1'!F25/'1'!F42</f>
        <v>0</v>
      </c>
    </row>
    <row r="9" spans="1:6" x14ac:dyDescent="0.25">
      <c r="A9" s="6" t="s">
        <v>75</v>
      </c>
      <c r="B9" s="22">
        <f>'1'!B12/'1'!B30</f>
        <v>3.033261431745427</v>
      </c>
      <c r="C9" s="22">
        <f>'1'!C12/'1'!C30</f>
        <v>2.2996266260719853</v>
      </c>
      <c r="D9" s="22">
        <f>'1'!D12/'1'!D30</f>
        <v>2.4016348328632269</v>
      </c>
      <c r="E9" s="22">
        <f>'1'!E12/'1'!E30</f>
        <v>2.3591846139515935</v>
      </c>
      <c r="F9" s="22">
        <f>'1'!F12/'1'!F30</f>
        <v>2.6148754225094035</v>
      </c>
    </row>
    <row r="10" spans="1:6" x14ac:dyDescent="0.25">
      <c r="A10" s="6" t="s">
        <v>110</v>
      </c>
      <c r="B10" s="21">
        <f>'2'!B47/'2'!B7</f>
        <v>1.4493480977510426E-2</v>
      </c>
      <c r="C10" s="21">
        <f>'2'!C47/'2'!C7</f>
        <v>2.2592941447210597E-2</v>
      </c>
      <c r="D10" s="21">
        <f>'2'!D47/'2'!D7</f>
        <v>0.17570140635423767</v>
      </c>
      <c r="E10" s="21">
        <f>'2'!E47/'2'!E7</f>
        <v>0.25924633684441567</v>
      </c>
      <c r="F10" s="21">
        <f>'2'!F47/'2'!F7</f>
        <v>0.28703394982102026</v>
      </c>
    </row>
    <row r="11" spans="1:6" x14ac:dyDescent="0.25">
      <c r="A11" t="s">
        <v>76</v>
      </c>
      <c r="B11" s="21">
        <f>'2'!B32/'2'!B7</f>
        <v>0.23772777659416416</v>
      </c>
      <c r="C11" s="21">
        <f>'2'!C32/'2'!C7</f>
        <v>0.26191009399889437</v>
      </c>
      <c r="D11" s="21">
        <f>'2'!D32/'2'!D7</f>
        <v>0.30839888811034538</v>
      </c>
      <c r="E11" s="21">
        <f>'2'!E32/'2'!E7</f>
        <v>0.37585205710345332</v>
      </c>
      <c r="F11" s="21">
        <f>'2'!F32/'2'!F7</f>
        <v>0.40535093102321784</v>
      </c>
    </row>
    <row r="12" spans="1:6" x14ac:dyDescent="0.25">
      <c r="A12" s="6" t="s">
        <v>111</v>
      </c>
      <c r="B12" s="21">
        <f>'2'!B47/('1'!B42+'1'!B24+'1'!B25)</f>
        <v>1.099614913829408E-3</v>
      </c>
      <c r="C12" s="21">
        <f>'2'!C47/('1'!C42+'1'!C24+'1'!C25)</f>
        <v>2.7039721798271408E-3</v>
      </c>
      <c r="D12" s="21">
        <f>'2'!D47/('1'!D42+'1'!D24+'1'!D25)</f>
        <v>8.9046422541851442E-3</v>
      </c>
      <c r="E12" s="21">
        <f>'2'!E47/('1'!E42+'1'!E24+'1'!E25)</f>
        <v>2.7176841201605302E-2</v>
      </c>
      <c r="F12" s="21">
        <f>'2'!F47/('1'!F42+'1'!F24+'1'!F25)</f>
        <v>4.6062011970289939E-2</v>
      </c>
    </row>
    <row r="23" spans="1:1" x14ac:dyDescent="0.25">
      <c r="A2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2020-04-12T16:07:29Z</dcterms:modified>
</cp:coreProperties>
</file>