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1" sheetId="1" r:id="rId1"/>
    <sheet name="2" sheetId="2" r:id="rId2"/>
    <sheet name="3" sheetId="3" r:id="rId3"/>
  </sheets>
  <calcPr calcId="162913"/>
</workbook>
</file>

<file path=xl/calcChain.xml><?xml version="1.0" encoding="utf-8"?>
<calcChain xmlns="http://schemas.openxmlformats.org/spreadsheetml/2006/main">
  <c r="E45" i="1" l="1"/>
  <c r="F45" i="1"/>
  <c r="B32" i="1"/>
  <c r="B45" i="1" s="1"/>
  <c r="C32" i="1"/>
  <c r="C45" i="1" s="1"/>
  <c r="D32" i="1"/>
  <c r="D45" i="1" s="1"/>
  <c r="D46" i="1" s="1"/>
  <c r="E32" i="1"/>
  <c r="F32" i="1"/>
  <c r="E31" i="2" l="1"/>
  <c r="E29" i="1"/>
  <c r="D31" i="2"/>
  <c r="F31" i="2"/>
  <c r="G31" i="2"/>
  <c r="C31" i="2"/>
  <c r="E46" i="1" l="1"/>
  <c r="G34" i="3"/>
  <c r="G33" i="3"/>
  <c r="G23" i="3"/>
  <c r="G12" i="3"/>
  <c r="G37" i="2"/>
  <c r="G19" i="2"/>
  <c r="F11" i="2"/>
  <c r="G11" i="2"/>
  <c r="G17" i="2" s="1"/>
  <c r="G30" i="2" s="1"/>
  <c r="G34" i="2" s="1"/>
  <c r="F24" i="1"/>
  <c r="F29" i="1" s="1"/>
  <c r="G32" i="1"/>
  <c r="G45" i="1" s="1"/>
  <c r="G24" i="1"/>
  <c r="G16" i="1"/>
  <c r="F10" i="1"/>
  <c r="G10" i="1"/>
  <c r="G14" i="1" s="1"/>
  <c r="G47" i="1" l="1"/>
  <c r="G29" i="1"/>
  <c r="G46" i="1" s="1"/>
  <c r="F46" i="1"/>
  <c r="G36" i="2"/>
  <c r="C48" i="1"/>
  <c r="D48" i="1"/>
  <c r="E48" i="1"/>
  <c r="F48" i="1"/>
  <c r="G48" i="1"/>
  <c r="B48" i="1"/>
  <c r="C11" i="2" l="1"/>
  <c r="B11" i="2"/>
  <c r="B17" i="2" s="1"/>
  <c r="E17" i="2"/>
  <c r="D17" i="2"/>
  <c r="F19" i="2"/>
  <c r="E19" i="2"/>
  <c r="D19" i="2"/>
  <c r="D30" i="2" l="1"/>
  <c r="D34" i="2" s="1"/>
  <c r="E30" i="2"/>
  <c r="E34" i="2" s="1"/>
  <c r="F30" i="2"/>
  <c r="F34" i="2" s="1"/>
  <c r="G29" i="3"/>
  <c r="G31" i="3" s="1"/>
  <c r="C27" i="3"/>
  <c r="D27" i="3"/>
  <c r="E27" i="3"/>
  <c r="F27" i="3"/>
  <c r="C23" i="3"/>
  <c r="D23" i="3"/>
  <c r="E23" i="3"/>
  <c r="F23" i="3"/>
  <c r="C12" i="3"/>
  <c r="C33" i="3" s="1"/>
  <c r="D12" i="3"/>
  <c r="D33" i="3" s="1"/>
  <c r="E12" i="3"/>
  <c r="F12" i="3"/>
  <c r="B27" i="3"/>
  <c r="B23" i="3"/>
  <c r="B12" i="3"/>
  <c r="B33" i="3" s="1"/>
  <c r="B19" i="2"/>
  <c r="B30" i="2" s="1"/>
  <c r="C19" i="2"/>
  <c r="C17" i="2"/>
  <c r="B24" i="1"/>
  <c r="C24" i="1"/>
  <c r="B16" i="1"/>
  <c r="C16" i="1"/>
  <c r="B10" i="1"/>
  <c r="B14" i="1" s="1"/>
  <c r="B47" i="1" s="1"/>
  <c r="C10" i="1"/>
  <c r="C14" i="1" s="1"/>
  <c r="C47" i="1" s="1"/>
  <c r="E29" i="3" l="1"/>
  <c r="E31" i="3" s="1"/>
  <c r="D29" i="3"/>
  <c r="D31" i="3" s="1"/>
  <c r="C29" i="3"/>
  <c r="C31" i="3" s="1"/>
  <c r="F29" i="3"/>
  <c r="F31" i="3" s="1"/>
  <c r="B29" i="1"/>
  <c r="B46" i="1" s="1"/>
  <c r="C29" i="1"/>
  <c r="C46" i="1" s="1"/>
  <c r="C30" i="2"/>
  <c r="C34" i="2" s="1"/>
  <c r="C36" i="2" s="1"/>
  <c r="B34" i="2"/>
  <c r="B36" i="2" s="1"/>
  <c r="B29" i="3"/>
  <c r="B31" i="3" s="1"/>
  <c r="E33" i="3"/>
  <c r="F33" i="3"/>
  <c r="D47" i="1"/>
  <c r="E36" i="2"/>
  <c r="F36" i="2"/>
  <c r="D36" i="2"/>
  <c r="E47" i="1"/>
  <c r="F47" i="1"/>
</calcChain>
</file>

<file path=xl/sharedStrings.xml><?xml version="1.0" encoding="utf-8"?>
<sst xmlns="http://schemas.openxmlformats.org/spreadsheetml/2006/main" count="133" uniqueCount="97">
  <si>
    <t>Reserve For Exceptional Losses</t>
  </si>
  <si>
    <t>-</t>
  </si>
  <si>
    <t>Profit &amp; Loss Appropriation Account</t>
  </si>
  <si>
    <t>Fire Insurance Business Account</t>
  </si>
  <si>
    <t>Motor Insurance Business Account</t>
  </si>
  <si>
    <t>Misc. Insurance Business Account</t>
  </si>
  <si>
    <t>Deposit Premium</t>
  </si>
  <si>
    <t>Liabilities &amp; Provisions</t>
  </si>
  <si>
    <t>Estimated Liability In Respect Of Outstanding Claims Whether Due Or Intimated</t>
  </si>
  <si>
    <t>Amount Due To Other Persons Or Bodies Carrying On Insurance Business</t>
  </si>
  <si>
    <t>Sundry Creditors</t>
  </si>
  <si>
    <t>Investment (At cost)</t>
  </si>
  <si>
    <t>National Bond/ Government Treasury Bond/Investment in Bangladesh Govt treasury bond</t>
  </si>
  <si>
    <t>Share &amp; Debenture/ Investment in Shares</t>
  </si>
  <si>
    <t>Accrued Interest</t>
  </si>
  <si>
    <t>Amount Due From Other Persons Or Bodies Carrying On Insurance Business</t>
  </si>
  <si>
    <t>Sundry Debtors</t>
  </si>
  <si>
    <t>Cash &amp; Bank Balances</t>
  </si>
  <si>
    <t>Stock Of Stationary</t>
  </si>
  <si>
    <t>Profit/Loss Transferred From:</t>
  </si>
  <si>
    <t>Fire Revenue Account</t>
  </si>
  <si>
    <t>Motor Revenue Account</t>
  </si>
  <si>
    <t>Miscellaneous Revenue Account</t>
  </si>
  <si>
    <t>Advertisement &amp; Publicity</t>
  </si>
  <si>
    <t>Directors Fee</t>
  </si>
  <si>
    <t>Audit Fees</t>
  </si>
  <si>
    <t>Depreciation</t>
  </si>
  <si>
    <t>Collection From Premium &amp; Other Income</t>
  </si>
  <si>
    <t>Income Tax Paid</t>
  </si>
  <si>
    <t>Payment For Management Exp. Re-Insurance &amp; Claim</t>
  </si>
  <si>
    <t>Acquisition Of Fixed Asset</t>
  </si>
  <si>
    <t>Dividend Paid</t>
  </si>
  <si>
    <t>Bangladesh General Insurance Company Ltd.</t>
  </si>
  <si>
    <t>Capital gain/Profit On Sale Of Assets</t>
  </si>
  <si>
    <t>Cash Flow Statement</t>
  </si>
  <si>
    <t>Marine (Cargo) Insurance Business Account</t>
  </si>
  <si>
    <t>Marine (Hull) Insurance Business Account</t>
  </si>
  <si>
    <t>Deferred Tax</t>
  </si>
  <si>
    <t>Long Term</t>
  </si>
  <si>
    <t>Property, Plant &amp; Equipments / Other fixed assets</t>
  </si>
  <si>
    <t>B</t>
  </si>
  <si>
    <t>Dividend Income</t>
  </si>
  <si>
    <t>Interest On FDR/STD Account</t>
  </si>
  <si>
    <t>Office Rent Income</t>
  </si>
  <si>
    <t>Capital Gain/(Loss) On Sale Of Share</t>
  </si>
  <si>
    <t>Marine Cargo Revenue Account</t>
  </si>
  <si>
    <t>Marine Hull Revenue Account</t>
  </si>
  <si>
    <t>Meeting Expenses</t>
  </si>
  <si>
    <t>Employee Contribution To P.F.</t>
  </si>
  <si>
    <t>Subscription</t>
  </si>
  <si>
    <t>Other Expenses</t>
  </si>
  <si>
    <t>IPO Expenses</t>
  </si>
  <si>
    <t>Interest &amp; Other Income</t>
  </si>
  <si>
    <t>Cash Receipts From Insurers And Others</t>
  </si>
  <si>
    <t>Others Operating Expenses</t>
  </si>
  <si>
    <t>Investment, Fixed Deposit With Bank</t>
  </si>
  <si>
    <t>Fixed Deposit / FDR</t>
  </si>
  <si>
    <t>Sale Of Fixed Assets</t>
  </si>
  <si>
    <t>Investment In Share/ Purchase of Share</t>
  </si>
  <si>
    <t>Interest Received On FDR</t>
  </si>
  <si>
    <t>Interest Received In Bond</t>
  </si>
  <si>
    <t>Dividend Received</t>
  </si>
  <si>
    <t>Share Issue</t>
  </si>
  <si>
    <t>Investment Fluctuation Reserve</t>
  </si>
  <si>
    <t>Accumulated Depreciation</t>
  </si>
  <si>
    <t>Outstanding Premium</t>
  </si>
  <si>
    <t xml:space="preserve">Rental Income </t>
  </si>
  <si>
    <t>Balance Sheet</t>
  </si>
  <si>
    <t>As at year end</t>
  </si>
  <si>
    <t>Liabilities and Capital</t>
  </si>
  <si>
    <t>Shareholders’ Equity</t>
  </si>
  <si>
    <t>Issued, Subscribed and Paid-up Capital</t>
  </si>
  <si>
    <t>Reserve or Contingency Account</t>
  </si>
  <si>
    <t>Balance of Fund &amp; Account</t>
  </si>
  <si>
    <t>Assets</t>
  </si>
  <si>
    <t>Net assets value per share</t>
  </si>
  <si>
    <t>Shares to calculate NAVPS</t>
  </si>
  <si>
    <t>Income Statement</t>
  </si>
  <si>
    <t>Income</t>
  </si>
  <si>
    <t>Expenses</t>
  </si>
  <si>
    <t>Profit Before Taxation</t>
  </si>
  <si>
    <t>Provision for Taxation</t>
  </si>
  <si>
    <t>Net Profit</t>
  </si>
  <si>
    <t>Earnings per share (par value Taka 10)</t>
  </si>
  <si>
    <t>Shares to Calculate EPS</t>
  </si>
  <si>
    <t>Net Cash Flows - Operating Activities</t>
  </si>
  <si>
    <t>Net Cash Flows - Investment Activities</t>
  </si>
  <si>
    <t>Net Cash Flows - Financing Activities</t>
  </si>
  <si>
    <t>Net Change in Cash Flows</t>
  </si>
  <si>
    <t>Cash and Cash Equivalents at Beginning Period</t>
  </si>
  <si>
    <t>Cash and Cash Equivalents at End of Period</t>
  </si>
  <si>
    <t>Net Operating Cash Flow Per Share</t>
  </si>
  <si>
    <t>Shares to Calculate NOCFPS</t>
  </si>
  <si>
    <t>Bangladesh  National Insurance Company Ltd. Limited</t>
  </si>
  <si>
    <t>Bangladesh National Insurance Company Ltd.</t>
  </si>
  <si>
    <t>Current</t>
  </si>
  <si>
    <t>Deferred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</si>
</sst>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u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rgb="FFF2F2F2"/>
      </left>
      <right/>
      <top style="medium">
        <color rgb="FFF2F2F2"/>
      </top>
      <bottom/>
      <diagonal/>
    </border>
    <border>
      <left/>
      <right/>
      <top style="medium">
        <color rgb="FFF2F2F2"/>
      </top>
      <bottom/>
      <diagonal/>
    </border>
    <border>
      <left/>
      <right style="medium">
        <color rgb="FFF2F2F2"/>
      </right>
      <top style="medium">
        <color rgb="FFF2F2F2"/>
      </top>
      <bottom/>
      <diagonal/>
    </border>
    <border>
      <left style="medium">
        <color rgb="FFF2F2F2"/>
      </left>
      <right/>
      <top/>
      <bottom/>
      <diagonal/>
    </border>
    <border>
      <left/>
      <right style="medium">
        <color rgb="FFF2F2F2"/>
      </right>
      <top/>
      <bottom/>
      <diagonal/>
    </border>
    <border>
      <left style="medium">
        <color rgb="FFF2F2F2"/>
      </left>
      <right/>
      <top/>
      <bottom style="medium">
        <color rgb="FFF2F2F2"/>
      </bottom>
      <diagonal/>
    </border>
    <border>
      <left/>
      <right/>
      <top/>
      <bottom style="medium">
        <color rgb="FFF2F2F2"/>
      </bottom>
      <diagonal/>
    </border>
    <border>
      <left/>
      <right/>
      <top/>
      <bottom style="thin">
        <color indexed="64"/>
      </bottom>
      <diagonal/>
    </border>
    <border>
      <left style="medium">
        <color rgb="FFF2F2F2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81">
    <xf numFmtId="0" fontId="0" fillId="0" borderId="0" xfId="0"/>
    <xf numFmtId="0" fontId="1" fillId="0" borderId="0" xfId="0" applyFont="1" applyFill="1"/>
    <xf numFmtId="164" fontId="1" fillId="0" borderId="0" xfId="1" applyNumberFormat="1" applyFont="1" applyFill="1"/>
    <xf numFmtId="0" fontId="4" fillId="0" borderId="0" xfId="0" applyFont="1"/>
    <xf numFmtId="0" fontId="5" fillId="0" borderId="0" xfId="0" applyFont="1" applyFill="1"/>
    <xf numFmtId="0" fontId="4" fillId="0" borderId="8" xfId="0" applyFont="1" applyBorder="1"/>
    <xf numFmtId="0" fontId="2" fillId="0" borderId="0" xfId="0" applyFont="1"/>
    <xf numFmtId="0" fontId="1" fillId="0" borderId="1" xfId="0" applyFont="1" applyFill="1" applyBorder="1" applyAlignment="1">
      <alignment horizontal="center" wrapText="1"/>
    </xf>
    <xf numFmtId="0" fontId="1" fillId="0" borderId="2" xfId="0" applyFont="1" applyFill="1" applyBorder="1" applyAlignment="1">
      <alignment horizontal="center" wrapText="1"/>
    </xf>
    <xf numFmtId="0" fontId="1" fillId="0" borderId="2" xfId="0" applyFont="1" applyFill="1" applyBorder="1" applyAlignment="1">
      <alignment horizontal="right" wrapText="1"/>
    </xf>
    <xf numFmtId="0" fontId="1" fillId="0" borderId="3" xfId="0" applyFont="1" applyFill="1" applyBorder="1" applyAlignment="1">
      <alignment horizontal="right" wrapText="1"/>
    </xf>
    <xf numFmtId="0" fontId="1" fillId="0" borderId="0" xfId="0" applyFont="1" applyFill="1" applyBorder="1" applyAlignment="1">
      <alignment horizontal="center" wrapText="1"/>
    </xf>
    <xf numFmtId="0" fontId="1" fillId="0" borderId="0" xfId="0" applyFont="1" applyFill="1" applyBorder="1" applyAlignment="1">
      <alignment horizontal="right" wrapText="1"/>
    </xf>
    <xf numFmtId="0" fontId="1" fillId="0" borderId="5" xfId="0" applyFont="1" applyFill="1" applyBorder="1" applyAlignment="1">
      <alignment horizontal="right" wrapText="1"/>
    </xf>
    <xf numFmtId="0" fontId="1" fillId="0" borderId="4" xfId="0" applyFont="1" applyFill="1" applyBorder="1" applyAlignment="1">
      <alignment vertical="top" wrapText="1"/>
    </xf>
    <xf numFmtId="164" fontId="1" fillId="0" borderId="0" xfId="1" applyNumberFormat="1" applyFont="1" applyFill="1" applyBorder="1" applyAlignment="1">
      <alignment vertical="top" wrapText="1"/>
    </xf>
    <xf numFmtId="164" fontId="1" fillId="0" borderId="0" xfId="1" applyNumberFormat="1" applyFont="1" applyFill="1" applyAlignment="1">
      <alignment horizontal="right" vertical="top" wrapText="1"/>
    </xf>
    <xf numFmtId="164" fontId="1" fillId="0" borderId="5" xfId="1" applyNumberFormat="1" applyFont="1" applyFill="1" applyBorder="1" applyAlignment="1">
      <alignment horizontal="right" vertical="top" wrapText="1"/>
    </xf>
    <xf numFmtId="0" fontId="6" fillId="0" borderId="4" xfId="0" applyFont="1" applyFill="1" applyBorder="1" applyAlignment="1">
      <alignment vertical="top" wrapText="1"/>
    </xf>
    <xf numFmtId="164" fontId="6" fillId="0" borderId="0" xfId="1" applyNumberFormat="1" applyFont="1" applyFill="1" applyBorder="1" applyAlignment="1">
      <alignment vertical="top" wrapText="1"/>
    </xf>
    <xf numFmtId="164" fontId="6" fillId="0" borderId="0" xfId="1" applyNumberFormat="1" applyFont="1" applyFill="1" applyAlignment="1">
      <alignment horizontal="right" vertical="top" wrapText="1"/>
    </xf>
    <xf numFmtId="164" fontId="6" fillId="0" borderId="5" xfId="1" applyNumberFormat="1" applyFont="1" applyFill="1" applyBorder="1" applyAlignment="1">
      <alignment horizontal="right" vertical="top" wrapText="1"/>
    </xf>
    <xf numFmtId="43" fontId="6" fillId="0" borderId="7" xfId="1" applyNumberFormat="1" applyFont="1" applyFill="1" applyBorder="1" applyAlignment="1">
      <alignment horizontal="right" vertical="top" wrapText="1"/>
    </xf>
    <xf numFmtId="0" fontId="7" fillId="0" borderId="4" xfId="0" applyFont="1" applyFill="1" applyBorder="1" applyAlignment="1">
      <alignment vertical="top" wrapText="1"/>
    </xf>
    <xf numFmtId="164" fontId="7" fillId="0" borderId="0" xfId="1" applyNumberFormat="1" applyFont="1" applyFill="1" applyBorder="1" applyAlignment="1">
      <alignment vertical="top" wrapText="1"/>
    </xf>
    <xf numFmtId="164" fontId="7" fillId="0" borderId="0" xfId="1" applyNumberFormat="1" applyFont="1" applyFill="1" applyAlignment="1">
      <alignment horizontal="right" vertical="top" wrapText="1"/>
    </xf>
    <xf numFmtId="164" fontId="7" fillId="0" borderId="5" xfId="1" applyNumberFormat="1" applyFont="1" applyFill="1" applyBorder="1" applyAlignment="1">
      <alignment horizontal="right" vertical="top" wrapText="1"/>
    </xf>
    <xf numFmtId="0" fontId="8" fillId="0" borderId="4" xfId="0" applyFont="1" applyFill="1" applyBorder="1" applyAlignment="1">
      <alignment vertical="top" wrapText="1"/>
    </xf>
    <xf numFmtId="0" fontId="8" fillId="0" borderId="0" xfId="0" applyFont="1" applyFill="1" applyBorder="1" applyAlignment="1">
      <alignment vertical="top" wrapText="1"/>
    </xf>
    <xf numFmtId="4" fontId="8" fillId="0" borderId="0" xfId="0" applyNumberFormat="1" applyFont="1" applyFill="1" applyAlignment="1">
      <alignment horizontal="right" vertical="top" wrapText="1"/>
    </xf>
    <xf numFmtId="0" fontId="8" fillId="0" borderId="5" xfId="0" applyFont="1" applyFill="1" applyBorder="1" applyAlignment="1">
      <alignment horizontal="right" vertical="top" wrapText="1"/>
    </xf>
    <xf numFmtId="0" fontId="7" fillId="0" borderId="0" xfId="0" applyFont="1" applyFill="1" applyBorder="1" applyAlignment="1">
      <alignment vertical="top" wrapText="1"/>
    </xf>
    <xf numFmtId="4" fontId="7" fillId="0" borderId="0" xfId="0" applyNumberFormat="1" applyFont="1" applyFill="1" applyAlignment="1">
      <alignment horizontal="right" vertical="top" wrapText="1"/>
    </xf>
    <xf numFmtId="4" fontId="7" fillId="0" borderId="5" xfId="0" applyNumberFormat="1" applyFont="1" applyFill="1" applyBorder="1" applyAlignment="1">
      <alignment horizontal="right" vertical="top" wrapText="1"/>
    </xf>
    <xf numFmtId="0" fontId="7" fillId="0" borderId="6" xfId="0" applyFont="1" applyFill="1" applyBorder="1" applyAlignment="1">
      <alignment vertical="top" wrapText="1"/>
    </xf>
    <xf numFmtId="0" fontId="7" fillId="0" borderId="7" xfId="0" applyFont="1" applyFill="1" applyBorder="1" applyAlignment="1">
      <alignment vertical="top" wrapText="1"/>
    </xf>
    <xf numFmtId="2" fontId="7" fillId="0" borderId="7" xfId="0" applyNumberFormat="1" applyFont="1" applyFill="1" applyBorder="1" applyAlignment="1">
      <alignment horizontal="right" vertical="top" wrapText="1"/>
    </xf>
    <xf numFmtId="164" fontId="6" fillId="0" borderId="0" xfId="1" applyNumberFormat="1" applyFont="1" applyFill="1" applyBorder="1" applyAlignment="1">
      <alignment horizontal="right" vertical="top" wrapText="1"/>
    </xf>
    <xf numFmtId="164" fontId="1" fillId="0" borderId="0" xfId="1" applyNumberFormat="1" applyFont="1" applyFill="1" applyBorder="1" applyAlignment="1">
      <alignment horizontal="right" vertical="top" wrapText="1"/>
    </xf>
    <xf numFmtId="0" fontId="4" fillId="0" borderId="0" xfId="0" applyFont="1" applyBorder="1"/>
    <xf numFmtId="0" fontId="4" fillId="0" borderId="10" xfId="0" applyFont="1" applyBorder="1"/>
    <xf numFmtId="2" fontId="6" fillId="0" borderId="7" xfId="0" applyNumberFormat="1" applyFont="1" applyFill="1" applyBorder="1" applyAlignment="1">
      <alignment horizontal="right" vertical="top" wrapText="1"/>
    </xf>
    <xf numFmtId="164" fontId="7" fillId="0" borderId="7" xfId="1" applyNumberFormat="1" applyFont="1" applyFill="1" applyBorder="1" applyAlignment="1">
      <alignment vertical="top" wrapText="1"/>
    </xf>
    <xf numFmtId="0" fontId="6" fillId="0" borderId="1" xfId="0" applyFont="1" applyFill="1" applyBorder="1" applyAlignment="1">
      <alignment horizontal="center" wrapText="1"/>
    </xf>
    <xf numFmtId="0" fontId="6" fillId="0" borderId="2" xfId="0" applyFont="1" applyFill="1" applyBorder="1" applyAlignment="1">
      <alignment horizontal="center" wrapText="1"/>
    </xf>
    <xf numFmtId="0" fontId="6" fillId="0" borderId="2" xfId="0" applyFont="1" applyFill="1" applyBorder="1" applyAlignment="1">
      <alignment horizontal="right" wrapText="1"/>
    </xf>
    <xf numFmtId="0" fontId="6" fillId="0" borderId="3" xfId="0" applyFont="1" applyFill="1" applyBorder="1" applyAlignment="1">
      <alignment horizontal="right" wrapText="1"/>
    </xf>
    <xf numFmtId="0" fontId="6" fillId="0" borderId="0" xfId="0" applyFont="1" applyFill="1" applyBorder="1" applyAlignment="1">
      <alignment horizontal="right" wrapText="1"/>
    </xf>
    <xf numFmtId="164" fontId="6" fillId="0" borderId="0" xfId="1" applyNumberFormat="1" applyFont="1" applyFill="1"/>
    <xf numFmtId="0" fontId="1" fillId="0" borderId="0" xfId="0" applyFont="1"/>
    <xf numFmtId="0" fontId="7" fillId="0" borderId="0" xfId="0" applyFont="1"/>
    <xf numFmtId="0" fontId="6" fillId="0" borderId="0" xfId="0" applyFont="1"/>
    <xf numFmtId="0" fontId="8" fillId="0" borderId="0" xfId="0" applyFont="1" applyFill="1"/>
    <xf numFmtId="0" fontId="6" fillId="0" borderId="9" xfId="0" applyFont="1" applyBorder="1" applyAlignment="1">
      <alignment vertical="top" wrapText="1"/>
    </xf>
    <xf numFmtId="3" fontId="1" fillId="0" borderId="0" xfId="0" applyNumberFormat="1" applyFont="1"/>
    <xf numFmtId="164" fontId="6" fillId="0" borderId="0" xfId="1" applyNumberFormat="1" applyFont="1"/>
    <xf numFmtId="164" fontId="1" fillId="0" borderId="0" xfId="0" applyNumberFormat="1" applyFont="1"/>
    <xf numFmtId="164" fontId="6" fillId="0" borderId="0" xfId="0" applyNumberFormat="1" applyFont="1"/>
    <xf numFmtId="164" fontId="1" fillId="0" borderId="0" xfId="1" applyNumberFormat="1" applyFont="1"/>
    <xf numFmtId="0" fontId="6" fillId="0" borderId="8" xfId="0" applyFont="1" applyBorder="1"/>
    <xf numFmtId="0" fontId="9" fillId="0" borderId="0" xfId="0" applyFont="1"/>
    <xf numFmtId="0" fontId="6" fillId="0" borderId="0" xfId="0" applyFont="1" applyBorder="1"/>
    <xf numFmtId="0" fontId="6" fillId="0" borderId="10" xfId="0" applyFont="1" applyBorder="1"/>
    <xf numFmtId="0" fontId="8" fillId="0" borderId="0" xfId="0" applyFont="1"/>
    <xf numFmtId="0" fontId="5" fillId="0" borderId="0" xfId="0" applyFont="1"/>
    <xf numFmtId="0" fontId="8" fillId="0" borderId="0" xfId="0" applyFont="1" applyAlignment="1">
      <alignment horizontal="left" vertical="center" wrapText="1" indent="2"/>
    </xf>
    <xf numFmtId="0" fontId="8" fillId="0" borderId="1" xfId="0" applyFont="1" applyFill="1" applyBorder="1" applyAlignment="1">
      <alignment horizontal="center" wrapText="1"/>
    </xf>
    <xf numFmtId="0" fontId="8" fillId="0" borderId="2" xfId="0" applyFont="1" applyFill="1" applyBorder="1" applyAlignment="1">
      <alignment horizontal="center" wrapText="1"/>
    </xf>
    <xf numFmtId="0" fontId="8" fillId="0" borderId="2" xfId="0" applyFont="1" applyFill="1" applyBorder="1" applyAlignment="1">
      <alignment horizontal="right" wrapText="1"/>
    </xf>
    <xf numFmtId="0" fontId="7" fillId="0" borderId="8" xfId="0" applyFont="1" applyBorder="1" applyAlignment="1">
      <alignment horizontal="left"/>
    </xf>
    <xf numFmtId="0" fontId="8" fillId="0" borderId="0" xfId="0" applyFont="1" applyFill="1" applyBorder="1" applyAlignment="1">
      <alignment horizontal="center" wrapText="1"/>
    </xf>
    <xf numFmtId="0" fontId="8" fillId="0" borderId="0" xfId="0" applyFont="1" applyFill="1" applyBorder="1" applyAlignment="1">
      <alignment horizontal="right" wrapText="1"/>
    </xf>
    <xf numFmtId="0" fontId="7" fillId="0" borderId="0" xfId="0" applyFont="1" applyBorder="1" applyAlignment="1">
      <alignment horizontal="left"/>
    </xf>
    <xf numFmtId="0" fontId="9" fillId="0" borderId="4" xfId="0" applyFont="1" applyFill="1" applyBorder="1" applyAlignment="1">
      <alignment vertical="top" wrapText="1"/>
    </xf>
    <xf numFmtId="164" fontId="8" fillId="0" borderId="0" xfId="1" applyNumberFormat="1" applyFont="1" applyFill="1" applyBorder="1" applyAlignment="1">
      <alignment vertical="top" wrapText="1"/>
    </xf>
    <xf numFmtId="164" fontId="8" fillId="0" borderId="0" xfId="1" applyNumberFormat="1" applyFont="1" applyFill="1" applyAlignment="1">
      <alignment horizontal="right" vertical="top" wrapText="1"/>
    </xf>
    <xf numFmtId="3" fontId="6" fillId="0" borderId="0" xfId="0" applyNumberFormat="1" applyFont="1"/>
    <xf numFmtId="0" fontId="6" fillId="0" borderId="8" xfId="0" applyFont="1" applyBorder="1" applyAlignment="1">
      <alignment horizontal="left"/>
    </xf>
    <xf numFmtId="43" fontId="8" fillId="0" borderId="7" xfId="1" applyNumberFormat="1" applyFont="1" applyFill="1" applyBorder="1" applyAlignment="1">
      <alignment horizontal="right" vertical="top" wrapText="1"/>
    </xf>
    <xf numFmtId="164" fontId="8" fillId="0" borderId="0" xfId="0" applyNumberFormat="1" applyFont="1" applyFill="1" applyBorder="1" applyAlignment="1">
      <alignment vertical="top" wrapText="1"/>
    </xf>
    <xf numFmtId="0" fontId="8" fillId="0" borderId="0" xfId="0" applyFont="1" applyFill="1" applyAlignment="1">
      <alignment horizontal="right" vertical="top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7"/>
  <sheetViews>
    <sheetView tabSelected="1" workbookViewId="0">
      <pane xSplit="1" ySplit="5" topLeftCell="B36" activePane="bottomRight" state="frozen"/>
      <selection pane="topRight" activeCell="B1" sqref="B1"/>
      <selection pane="bottomLeft" activeCell="A6" sqref="A6"/>
      <selection pane="bottomRight" activeCell="E44" sqref="E44"/>
    </sheetView>
  </sheetViews>
  <sheetFormatPr defaultRowHeight="15" x14ac:dyDescent="0.25"/>
  <cols>
    <col min="1" max="1" width="49" style="49" customWidth="1"/>
    <col min="2" max="2" width="15.42578125" style="49" customWidth="1"/>
    <col min="3" max="3" width="15.28515625" style="49" bestFit="1" customWidth="1"/>
    <col min="4" max="4" width="13.7109375" style="49" bestFit="1" customWidth="1"/>
    <col min="5" max="7" width="15.42578125" style="49" bestFit="1" customWidth="1"/>
    <col min="8" max="16384" width="9.140625" style="49"/>
  </cols>
  <sheetData>
    <row r="1" spans="1:7" ht="18.75" x14ac:dyDescent="0.3">
      <c r="A1" s="4" t="s">
        <v>93</v>
      </c>
      <c r="B1" s="4"/>
      <c r="C1" s="4"/>
    </row>
    <row r="2" spans="1:7" ht="15.75" x14ac:dyDescent="0.25">
      <c r="A2" s="51" t="s">
        <v>67</v>
      </c>
      <c r="B2" s="63"/>
      <c r="C2" s="63"/>
    </row>
    <row r="3" spans="1:7" ht="18.75" x14ac:dyDescent="0.3">
      <c r="A3" s="51" t="s">
        <v>68</v>
      </c>
      <c r="B3" s="64"/>
      <c r="C3" s="64"/>
    </row>
    <row r="4" spans="1:7" ht="16.5" thickBot="1" x14ac:dyDescent="0.3">
      <c r="A4" s="65" t="s">
        <v>40</v>
      </c>
      <c r="B4" s="65"/>
      <c r="C4" s="65"/>
    </row>
    <row r="5" spans="1:7" ht="15.75" x14ac:dyDescent="0.25">
      <c r="A5" s="66"/>
      <c r="B5" s="67">
        <v>2013</v>
      </c>
      <c r="C5" s="68">
        <v>2014</v>
      </c>
      <c r="D5" s="68">
        <v>2015</v>
      </c>
      <c r="E5" s="68">
        <v>2016</v>
      </c>
      <c r="F5" s="49">
        <v>2017</v>
      </c>
      <c r="G5" s="49">
        <v>2018</v>
      </c>
    </row>
    <row r="6" spans="1:7" ht="15.75" x14ac:dyDescent="0.25">
      <c r="A6" s="69" t="s">
        <v>69</v>
      </c>
      <c r="B6" s="70"/>
      <c r="C6" s="70"/>
      <c r="D6" s="71"/>
      <c r="E6" s="71"/>
    </row>
    <row r="7" spans="1:7" ht="15.75" x14ac:dyDescent="0.25">
      <c r="A7" s="72"/>
      <c r="B7" s="70"/>
      <c r="C7" s="70"/>
      <c r="D7" s="71"/>
      <c r="E7" s="71"/>
    </row>
    <row r="8" spans="1:7" ht="15.75" x14ac:dyDescent="0.25">
      <c r="A8" s="60" t="s">
        <v>70</v>
      </c>
      <c r="B8" s="70"/>
      <c r="C8" s="70"/>
      <c r="D8" s="71"/>
      <c r="E8" s="71"/>
    </row>
    <row r="9" spans="1:7" ht="15.75" x14ac:dyDescent="0.25">
      <c r="A9" s="73" t="s">
        <v>71</v>
      </c>
      <c r="B9" s="74">
        <v>60000000</v>
      </c>
      <c r="C9" s="74">
        <v>265500000</v>
      </c>
      <c r="D9" s="75">
        <v>265500000</v>
      </c>
      <c r="E9" s="75">
        <v>442500000</v>
      </c>
      <c r="F9" s="54">
        <v>442500000</v>
      </c>
      <c r="G9" s="54">
        <v>442500000</v>
      </c>
    </row>
    <row r="10" spans="1:7" ht="15.75" x14ac:dyDescent="0.25">
      <c r="A10" s="73" t="s">
        <v>72</v>
      </c>
      <c r="B10" s="24">
        <f>SUM(B11:B13)</f>
        <v>125387268.97</v>
      </c>
      <c r="C10" s="24">
        <f>SUM(C11:C13)</f>
        <v>151887184</v>
      </c>
      <c r="D10" s="25">
        <v>201866870</v>
      </c>
      <c r="E10" s="25">
        <v>272255184</v>
      </c>
      <c r="F10" s="76">
        <f>SUM(F11:F13)</f>
        <v>312085666</v>
      </c>
      <c r="G10" s="76">
        <f>SUM(G11:G13)</f>
        <v>354915981</v>
      </c>
    </row>
    <row r="11" spans="1:7" ht="15.75" x14ac:dyDescent="0.25">
      <c r="A11" s="27" t="s">
        <v>0</v>
      </c>
      <c r="B11" s="74">
        <v>107820668.81</v>
      </c>
      <c r="C11" s="74">
        <v>132325290</v>
      </c>
      <c r="D11" s="75">
        <v>159778372</v>
      </c>
      <c r="E11" s="75">
        <v>194407101</v>
      </c>
      <c r="F11" s="54">
        <v>231762034</v>
      </c>
      <c r="G11" s="54">
        <v>268964398</v>
      </c>
    </row>
    <row r="12" spans="1:7" ht="15.75" x14ac:dyDescent="0.25">
      <c r="A12" s="27" t="s">
        <v>63</v>
      </c>
      <c r="B12" s="74">
        <v>7500000</v>
      </c>
      <c r="C12" s="74"/>
      <c r="D12" s="75"/>
      <c r="E12" s="75"/>
    </row>
    <row r="13" spans="1:7" ht="15.75" x14ac:dyDescent="0.25">
      <c r="A13" s="27" t="s">
        <v>2</v>
      </c>
      <c r="B13" s="74">
        <v>10066600.16</v>
      </c>
      <c r="C13" s="74">
        <v>19561894</v>
      </c>
      <c r="D13" s="75">
        <v>42088498</v>
      </c>
      <c r="E13" s="75">
        <v>77848083</v>
      </c>
      <c r="F13" s="54">
        <v>80323632</v>
      </c>
      <c r="G13" s="54">
        <v>85951583</v>
      </c>
    </row>
    <row r="14" spans="1:7" ht="15.75" x14ac:dyDescent="0.25">
      <c r="A14" s="23"/>
      <c r="B14" s="24">
        <f>B10+B9</f>
        <v>185387268.97</v>
      </c>
      <c r="C14" s="24">
        <f>C10+C9</f>
        <v>417387184</v>
      </c>
      <c r="D14" s="25">
        <v>467366870</v>
      </c>
      <c r="E14" s="25">
        <v>714755184</v>
      </c>
      <c r="F14" s="26">
        <v>754585666</v>
      </c>
      <c r="G14" s="26">
        <f>G10+G9</f>
        <v>797415981</v>
      </c>
    </row>
    <row r="15" spans="1:7" ht="15.75" x14ac:dyDescent="0.25">
      <c r="A15" s="23"/>
      <c r="B15" s="24"/>
      <c r="C15" s="24"/>
      <c r="D15" s="25"/>
      <c r="E15" s="25"/>
    </row>
    <row r="16" spans="1:7" ht="15.75" x14ac:dyDescent="0.25">
      <c r="A16" s="73" t="s">
        <v>73</v>
      </c>
      <c r="B16" s="24">
        <f>SUM(B17:B21)</f>
        <v>97175580.36999999</v>
      </c>
      <c r="C16" s="24">
        <f>SUM(C17:C21)</f>
        <v>99821335</v>
      </c>
      <c r="D16" s="25">
        <v>108132357</v>
      </c>
      <c r="E16" s="25">
        <v>139041662</v>
      </c>
      <c r="F16" s="76">
        <v>150360198</v>
      </c>
      <c r="G16" s="76">
        <f>SUM(G17:G21)</f>
        <v>149916876</v>
      </c>
    </row>
    <row r="17" spans="1:7" ht="15.75" x14ac:dyDescent="0.25">
      <c r="A17" s="27" t="s">
        <v>3</v>
      </c>
      <c r="B17" s="74">
        <v>17883191.940000001</v>
      </c>
      <c r="C17" s="74">
        <v>27108715</v>
      </c>
      <c r="D17" s="75">
        <v>23973689</v>
      </c>
      <c r="E17" s="75">
        <v>32706849</v>
      </c>
      <c r="F17" s="54">
        <v>34246564</v>
      </c>
      <c r="G17" s="54">
        <v>54047610</v>
      </c>
    </row>
    <row r="18" spans="1:7" ht="15.75" x14ac:dyDescent="0.25">
      <c r="A18" s="27" t="s">
        <v>35</v>
      </c>
      <c r="B18" s="74">
        <v>48476809</v>
      </c>
      <c r="C18" s="74">
        <v>39083686</v>
      </c>
      <c r="D18" s="75">
        <v>46420879</v>
      </c>
      <c r="E18" s="75">
        <v>48620778</v>
      </c>
      <c r="F18" s="54">
        <v>42497253</v>
      </c>
      <c r="G18" s="54">
        <v>41567250</v>
      </c>
    </row>
    <row r="19" spans="1:7" ht="15.75" x14ac:dyDescent="0.25">
      <c r="A19" s="27" t="s">
        <v>36</v>
      </c>
      <c r="B19" s="74">
        <v>148976.43</v>
      </c>
      <c r="C19" s="74">
        <v>84043</v>
      </c>
      <c r="D19" s="75">
        <v>120753</v>
      </c>
      <c r="E19" s="75">
        <v>877913</v>
      </c>
      <c r="F19" s="54">
        <v>1567441</v>
      </c>
      <c r="G19" s="54">
        <v>1845698</v>
      </c>
    </row>
    <row r="20" spans="1:7" ht="15.75" x14ac:dyDescent="0.25">
      <c r="A20" s="27" t="s">
        <v>4</v>
      </c>
      <c r="B20" s="74">
        <v>20382294.920000002</v>
      </c>
      <c r="C20" s="74">
        <v>25231193</v>
      </c>
      <c r="D20" s="75">
        <v>28545509</v>
      </c>
      <c r="E20" s="75">
        <v>39447228</v>
      </c>
      <c r="F20" s="54">
        <v>44059201</v>
      </c>
      <c r="G20" s="54">
        <v>33053409</v>
      </c>
    </row>
    <row r="21" spans="1:7" ht="15.75" x14ac:dyDescent="0.25">
      <c r="A21" s="27" t="s">
        <v>5</v>
      </c>
      <c r="B21" s="74">
        <v>10284308.08</v>
      </c>
      <c r="C21" s="74">
        <v>8313698</v>
      </c>
      <c r="D21" s="75">
        <v>9071527</v>
      </c>
      <c r="E21" s="75">
        <v>17388894</v>
      </c>
      <c r="F21" s="54">
        <v>27989739</v>
      </c>
      <c r="G21" s="54">
        <v>19402909</v>
      </c>
    </row>
    <row r="22" spans="1:7" ht="15.75" x14ac:dyDescent="0.25">
      <c r="A22" s="73" t="s">
        <v>6</v>
      </c>
      <c r="B22" s="24">
        <v>23657159.190000001</v>
      </c>
      <c r="C22" s="24">
        <v>13698421</v>
      </c>
      <c r="D22" s="25">
        <v>27664912</v>
      </c>
      <c r="E22" s="25">
        <v>7362702</v>
      </c>
      <c r="F22" s="76">
        <v>10303234</v>
      </c>
      <c r="G22" s="76">
        <v>12863818</v>
      </c>
    </row>
    <row r="23" spans="1:7" ht="15.75" x14ac:dyDescent="0.25">
      <c r="A23" s="73"/>
      <c r="B23" s="24"/>
      <c r="C23" s="24"/>
      <c r="D23" s="25"/>
      <c r="E23" s="25"/>
    </row>
    <row r="24" spans="1:7" ht="15.75" x14ac:dyDescent="0.25">
      <c r="A24" s="73" t="s">
        <v>7</v>
      </c>
      <c r="B24" s="24">
        <f>SUM(B25:B28)</f>
        <v>131662754.22</v>
      </c>
      <c r="C24" s="24">
        <f>SUM(C25:C28)</f>
        <v>192306355</v>
      </c>
      <c r="D24" s="25">
        <v>229088868</v>
      </c>
      <c r="E24" s="25">
        <v>262236409</v>
      </c>
      <c r="F24" s="76">
        <f>SUM(F25:F28)</f>
        <v>320752603</v>
      </c>
      <c r="G24" s="76">
        <f>SUM(G25:G28)</f>
        <v>366182509</v>
      </c>
    </row>
    <row r="25" spans="1:7" ht="31.5" x14ac:dyDescent="0.25">
      <c r="A25" s="27" t="s">
        <v>8</v>
      </c>
      <c r="B25" s="54">
        <v>81349472</v>
      </c>
      <c r="C25" s="74">
        <v>82025022</v>
      </c>
      <c r="D25" s="75">
        <v>114788709</v>
      </c>
      <c r="E25" s="75">
        <v>129893918</v>
      </c>
      <c r="F25" s="54">
        <v>149519771</v>
      </c>
      <c r="G25" s="54">
        <v>158070378</v>
      </c>
    </row>
    <row r="26" spans="1:7" ht="31.5" x14ac:dyDescent="0.25">
      <c r="A26" s="27" t="s">
        <v>9</v>
      </c>
      <c r="B26" s="54">
        <v>15963209.17</v>
      </c>
      <c r="C26" s="74">
        <v>52860105</v>
      </c>
      <c r="D26" s="75">
        <v>30093243</v>
      </c>
      <c r="E26" s="75">
        <v>31198835</v>
      </c>
      <c r="F26" s="54">
        <v>45972566</v>
      </c>
      <c r="G26" s="54">
        <v>55327230</v>
      </c>
    </row>
    <row r="27" spans="1:7" ht="15.75" x14ac:dyDescent="0.25">
      <c r="A27" s="27" t="s">
        <v>10</v>
      </c>
      <c r="B27" s="58">
        <v>34350073.049999997</v>
      </c>
      <c r="C27" s="74">
        <v>50961145</v>
      </c>
      <c r="D27" s="75">
        <v>76620890</v>
      </c>
      <c r="E27" s="75">
        <v>95983641</v>
      </c>
      <c r="F27" s="54">
        <v>120474677</v>
      </c>
      <c r="G27" s="54">
        <v>148473425</v>
      </c>
    </row>
    <row r="28" spans="1:7" ht="15.75" x14ac:dyDescent="0.25">
      <c r="A28" s="27" t="s">
        <v>37</v>
      </c>
      <c r="C28" s="74">
        <v>6460083</v>
      </c>
      <c r="D28" s="75">
        <v>7586026</v>
      </c>
      <c r="E28" s="75">
        <v>5160015</v>
      </c>
      <c r="F28" s="54">
        <v>4785589</v>
      </c>
      <c r="G28" s="54">
        <v>4311476</v>
      </c>
    </row>
    <row r="29" spans="1:7" ht="15.75" x14ac:dyDescent="0.25">
      <c r="A29" s="23"/>
      <c r="B29" s="24">
        <f>B24+B22+B16+B14</f>
        <v>437882762.75</v>
      </c>
      <c r="C29" s="24">
        <f>C24+C22+C16+C14</f>
        <v>723213295</v>
      </c>
      <c r="D29" s="25">
        <v>832253007</v>
      </c>
      <c r="E29" s="57">
        <f>E14+E16+E22+E24</f>
        <v>1123395957</v>
      </c>
      <c r="F29" s="57">
        <f>F14+F16+F22+F24-1</f>
        <v>1236001700</v>
      </c>
      <c r="G29" s="57">
        <f>G14+G16+G22+G24-1</f>
        <v>1326379183</v>
      </c>
    </row>
    <row r="30" spans="1:7" ht="15.75" x14ac:dyDescent="0.25">
      <c r="A30" s="23"/>
      <c r="B30" s="24"/>
      <c r="C30" s="24"/>
      <c r="D30" s="25"/>
      <c r="E30" s="25"/>
    </row>
    <row r="31" spans="1:7" ht="15.75" x14ac:dyDescent="0.25">
      <c r="A31" s="77" t="s">
        <v>74</v>
      </c>
      <c r="B31" s="24"/>
      <c r="C31" s="24"/>
      <c r="D31" s="25"/>
      <c r="E31" s="25"/>
    </row>
    <row r="32" spans="1:7" x14ac:dyDescent="0.25">
      <c r="A32" s="14" t="s">
        <v>11</v>
      </c>
      <c r="B32" s="76">
        <f t="shared" ref="B32:F32" si="0">B33+B34</f>
        <v>57743522.100000001</v>
      </c>
      <c r="C32" s="76">
        <f t="shared" si="0"/>
        <v>56285308</v>
      </c>
      <c r="D32" s="76">
        <f t="shared" si="0"/>
        <v>55662659</v>
      </c>
      <c r="E32" s="76">
        <f t="shared" si="0"/>
        <v>60616496</v>
      </c>
      <c r="F32" s="76">
        <f t="shared" si="0"/>
        <v>83728157</v>
      </c>
      <c r="G32" s="76">
        <f>G33+G34</f>
        <v>79090622</v>
      </c>
    </row>
    <row r="33" spans="1:7" ht="47.25" x14ac:dyDescent="0.25">
      <c r="A33" s="27" t="s">
        <v>12</v>
      </c>
      <c r="B33" s="74">
        <v>25000000</v>
      </c>
      <c r="C33" s="74">
        <v>25000000</v>
      </c>
      <c r="D33" s="75">
        <v>25000000</v>
      </c>
      <c r="E33" s="75">
        <v>25000000</v>
      </c>
      <c r="F33" s="54">
        <v>25000000</v>
      </c>
      <c r="G33" s="54">
        <v>25000000</v>
      </c>
    </row>
    <row r="34" spans="1:7" ht="15.75" x14ac:dyDescent="0.25">
      <c r="A34" s="27" t="s">
        <v>13</v>
      </c>
      <c r="B34" s="74">
        <v>32743522.100000001</v>
      </c>
      <c r="C34" s="74">
        <v>31285308</v>
      </c>
      <c r="D34" s="75">
        <v>30662659</v>
      </c>
      <c r="E34" s="75">
        <v>35616496</v>
      </c>
      <c r="F34" s="54">
        <v>58728157</v>
      </c>
      <c r="G34" s="54">
        <v>54090622</v>
      </c>
    </row>
    <row r="35" spans="1:7" ht="15.75" x14ac:dyDescent="0.25">
      <c r="A35" s="27"/>
      <c r="B35" s="74"/>
      <c r="C35" s="74"/>
      <c r="D35" s="75"/>
      <c r="E35" s="75"/>
      <c r="F35" s="54"/>
      <c r="G35" s="54"/>
    </row>
    <row r="36" spans="1:7" ht="15.75" x14ac:dyDescent="0.25">
      <c r="A36" s="27" t="s">
        <v>38</v>
      </c>
      <c r="B36" s="74"/>
      <c r="C36" s="74"/>
      <c r="D36" s="75"/>
      <c r="E36" s="75"/>
    </row>
    <row r="37" spans="1:7" ht="15.75" x14ac:dyDescent="0.25">
      <c r="A37" s="27" t="s">
        <v>65</v>
      </c>
      <c r="B37" s="74">
        <v>3615645.96</v>
      </c>
      <c r="C37" s="74">
        <v>2329978</v>
      </c>
      <c r="D37" s="75"/>
      <c r="E37" s="75"/>
    </row>
    <row r="38" spans="1:7" ht="15.75" x14ac:dyDescent="0.25">
      <c r="A38" s="27" t="s">
        <v>14</v>
      </c>
      <c r="B38" s="74">
        <v>10503664.130000001</v>
      </c>
      <c r="C38" s="74">
        <v>24192925</v>
      </c>
      <c r="D38" s="75">
        <v>29120679</v>
      </c>
      <c r="E38" s="75">
        <v>26152887</v>
      </c>
      <c r="F38" s="54">
        <v>24746014</v>
      </c>
      <c r="G38" s="54">
        <v>25817563</v>
      </c>
    </row>
    <row r="39" spans="1:7" ht="31.5" x14ac:dyDescent="0.25">
      <c r="A39" s="27" t="s">
        <v>15</v>
      </c>
      <c r="B39" s="74">
        <v>3504302.59</v>
      </c>
      <c r="C39" s="74">
        <v>3504302.59</v>
      </c>
      <c r="D39" s="75">
        <v>1931708</v>
      </c>
      <c r="E39" s="75">
        <v>1200851</v>
      </c>
      <c r="F39" s="54">
        <v>1200851</v>
      </c>
      <c r="G39" s="54">
        <v>1200851</v>
      </c>
    </row>
    <row r="40" spans="1:7" ht="15.75" x14ac:dyDescent="0.25">
      <c r="A40" s="27" t="s">
        <v>16</v>
      </c>
      <c r="B40" s="74">
        <v>32280205.32</v>
      </c>
      <c r="C40" s="74">
        <v>39121170</v>
      </c>
      <c r="D40" s="75">
        <v>57435761</v>
      </c>
      <c r="E40" s="75">
        <v>86726425</v>
      </c>
      <c r="F40" s="54">
        <v>103491537</v>
      </c>
      <c r="G40" s="54">
        <v>127898143</v>
      </c>
    </row>
    <row r="41" spans="1:7" ht="15.75" x14ac:dyDescent="0.25">
      <c r="A41" s="27" t="s">
        <v>17</v>
      </c>
      <c r="B41" s="74">
        <v>253116884.06</v>
      </c>
      <c r="C41" s="74">
        <v>522689223</v>
      </c>
      <c r="D41" s="75">
        <v>609900199</v>
      </c>
      <c r="E41" s="75">
        <v>857782777</v>
      </c>
      <c r="F41" s="54">
        <v>921618371</v>
      </c>
      <c r="G41" s="54">
        <v>836428124</v>
      </c>
    </row>
    <row r="42" spans="1:7" ht="15.75" x14ac:dyDescent="0.25">
      <c r="A42" s="27" t="s">
        <v>39</v>
      </c>
      <c r="B42" s="74">
        <v>107014533.31999999</v>
      </c>
      <c r="C42" s="74">
        <v>112355525.40999997</v>
      </c>
      <c r="D42" s="75">
        <v>77797828</v>
      </c>
      <c r="E42" s="75">
        <v>90488119</v>
      </c>
      <c r="F42" s="54">
        <v>100561350</v>
      </c>
      <c r="G42" s="54">
        <v>255059360</v>
      </c>
    </row>
    <row r="43" spans="1:7" ht="15.75" x14ac:dyDescent="0.25">
      <c r="A43" s="27" t="s">
        <v>64</v>
      </c>
      <c r="B43" s="74">
        <v>-30054957.559999999</v>
      </c>
      <c r="C43" s="74">
        <v>-37645082</v>
      </c>
      <c r="D43" s="75"/>
      <c r="E43" s="75"/>
    </row>
    <row r="44" spans="1:7" ht="15.75" x14ac:dyDescent="0.25">
      <c r="A44" s="27" t="s">
        <v>18</v>
      </c>
      <c r="B44" s="74">
        <v>158962.82</v>
      </c>
      <c r="C44" s="74">
        <v>379945</v>
      </c>
      <c r="D44" s="75">
        <v>404173</v>
      </c>
      <c r="E44" s="75">
        <v>428402</v>
      </c>
      <c r="F44" s="54">
        <v>655420</v>
      </c>
      <c r="G44" s="54">
        <v>884520</v>
      </c>
    </row>
    <row r="45" spans="1:7" ht="15.75" x14ac:dyDescent="0.25">
      <c r="A45" s="23"/>
      <c r="B45" s="24">
        <f t="shared" ref="B45:G45" si="1">SUM(B36:B44)+B32</f>
        <v>437882762.74000001</v>
      </c>
      <c r="C45" s="24">
        <f t="shared" si="1"/>
        <v>723213295</v>
      </c>
      <c r="D45" s="24">
        <f t="shared" si="1"/>
        <v>832253007</v>
      </c>
      <c r="E45" s="24">
        <f t="shared" si="1"/>
        <v>1123395957</v>
      </c>
      <c r="F45" s="24">
        <f t="shared" si="1"/>
        <v>1236001700</v>
      </c>
      <c r="G45" s="24">
        <f t="shared" si="1"/>
        <v>1326379183</v>
      </c>
    </row>
    <row r="46" spans="1:7" ht="15.75" x14ac:dyDescent="0.25">
      <c r="A46" s="23"/>
      <c r="B46" s="24">
        <f t="shared" ref="B46:G46" si="2">B29-B45</f>
        <v>9.9999904632568359E-3</v>
      </c>
      <c r="C46" s="24">
        <f t="shared" si="2"/>
        <v>0</v>
      </c>
      <c r="D46" s="24">
        <f t="shared" si="2"/>
        <v>0</v>
      </c>
      <c r="E46" s="24">
        <f t="shared" si="2"/>
        <v>0</v>
      </c>
      <c r="F46" s="24">
        <f t="shared" si="2"/>
        <v>0</v>
      </c>
      <c r="G46" s="24">
        <f t="shared" si="2"/>
        <v>0</v>
      </c>
    </row>
    <row r="47" spans="1:7" ht="16.5" thickBot="1" x14ac:dyDescent="0.3">
      <c r="A47" s="59" t="s">
        <v>75</v>
      </c>
      <c r="B47" s="78">
        <f t="shared" ref="B47:G47" si="3">B14/(B9/10)</f>
        <v>30.897878161666668</v>
      </c>
      <c r="C47" s="78">
        <f t="shared" si="3"/>
        <v>15.720797890772127</v>
      </c>
      <c r="D47" s="78">
        <f t="shared" si="3"/>
        <v>17.603271939736345</v>
      </c>
      <c r="E47" s="78">
        <f t="shared" si="3"/>
        <v>16.152659525423729</v>
      </c>
      <c r="F47" s="78">
        <f t="shared" si="3"/>
        <v>17.052783412429378</v>
      </c>
      <c r="G47" s="78">
        <f t="shared" si="3"/>
        <v>18.02070013559322</v>
      </c>
    </row>
    <row r="48" spans="1:7" ht="15.75" x14ac:dyDescent="0.25">
      <c r="A48" s="59" t="s">
        <v>76</v>
      </c>
      <c r="B48" s="79">
        <f>B9/10</f>
        <v>6000000</v>
      </c>
      <c r="C48" s="79">
        <f t="shared" ref="C48:G48" si="4">C9/10</f>
        <v>26550000</v>
      </c>
      <c r="D48" s="79">
        <f t="shared" si="4"/>
        <v>26550000</v>
      </c>
      <c r="E48" s="79">
        <f t="shared" si="4"/>
        <v>44250000</v>
      </c>
      <c r="F48" s="79">
        <f t="shared" si="4"/>
        <v>44250000</v>
      </c>
      <c r="G48" s="79">
        <f t="shared" si="4"/>
        <v>44250000</v>
      </c>
    </row>
    <row r="49" spans="1:5" ht="15.75" x14ac:dyDescent="0.25">
      <c r="A49" s="27"/>
      <c r="B49" s="28"/>
      <c r="C49" s="28"/>
      <c r="D49" s="29"/>
      <c r="E49" s="29"/>
    </row>
    <row r="50" spans="1:5" ht="15.75" x14ac:dyDescent="0.25">
      <c r="A50" s="27"/>
      <c r="B50" s="28"/>
      <c r="C50" s="28"/>
      <c r="D50" s="29"/>
      <c r="E50" s="29"/>
    </row>
    <row r="51" spans="1:5" ht="15.75" x14ac:dyDescent="0.25">
      <c r="A51" s="27"/>
      <c r="B51" s="28"/>
      <c r="C51" s="28"/>
      <c r="D51" s="29"/>
      <c r="E51" s="29"/>
    </row>
    <row r="52" spans="1:5" ht="15.75" x14ac:dyDescent="0.25">
      <c r="A52" s="27"/>
      <c r="B52" s="28"/>
      <c r="C52" s="28"/>
      <c r="D52" s="29"/>
      <c r="E52" s="80"/>
    </row>
    <row r="53" spans="1:5" ht="15.75" x14ac:dyDescent="0.25">
      <c r="A53" s="27"/>
      <c r="B53" s="28"/>
      <c r="C53" s="28"/>
      <c r="D53" s="29"/>
      <c r="E53" s="29"/>
    </row>
    <row r="54" spans="1:5" ht="15.75" x14ac:dyDescent="0.25">
      <c r="A54" s="27"/>
      <c r="B54" s="28"/>
      <c r="C54" s="28"/>
      <c r="D54" s="29"/>
      <c r="E54" s="29"/>
    </row>
    <row r="55" spans="1:5" ht="15.75" x14ac:dyDescent="0.25">
      <c r="A55" s="27"/>
      <c r="B55" s="28"/>
      <c r="C55" s="28"/>
      <c r="D55" s="29"/>
      <c r="E55" s="80"/>
    </row>
    <row r="56" spans="1:5" ht="15.75" x14ac:dyDescent="0.25">
      <c r="A56" s="23"/>
      <c r="B56" s="31"/>
      <c r="C56" s="31"/>
      <c r="D56" s="32"/>
      <c r="E56" s="32"/>
    </row>
    <row r="57" spans="1:5" ht="16.5" thickBot="1" x14ac:dyDescent="0.3">
      <c r="A57" s="34"/>
      <c r="B57" s="35"/>
      <c r="C57" s="35"/>
      <c r="D57" s="36"/>
      <c r="E57" s="3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workbookViewId="0">
      <pane xSplit="1" ySplit="4" topLeftCell="B23" activePane="bottomRight" state="frozen"/>
      <selection pane="topRight" activeCell="B1" sqref="B1"/>
      <selection pane="bottomLeft" activeCell="A5" sqref="A5"/>
      <selection pane="bottomRight" activeCell="B34" sqref="B34"/>
    </sheetView>
  </sheetViews>
  <sheetFormatPr defaultRowHeight="15" x14ac:dyDescent="0.25"/>
  <cols>
    <col min="1" max="1" width="51.7109375" style="49" bestFit="1" customWidth="1"/>
    <col min="2" max="2" width="15.42578125" style="49" bestFit="1" customWidth="1"/>
    <col min="3" max="6" width="12.42578125" style="49" bestFit="1" customWidth="1"/>
    <col min="7" max="7" width="14.28515625" style="49" bestFit="1" customWidth="1"/>
    <col min="8" max="8" width="12.5703125" style="49" bestFit="1" customWidth="1"/>
    <col min="9" max="16384" width="9.140625" style="49"/>
  </cols>
  <sheetData>
    <row r="1" spans="1:8" ht="18.75" x14ac:dyDescent="0.3">
      <c r="A1" s="4" t="s">
        <v>32</v>
      </c>
      <c r="B1" s="4"/>
      <c r="C1" s="4"/>
    </row>
    <row r="2" spans="1:8" ht="15.75" x14ac:dyDescent="0.25">
      <c r="A2" s="50" t="s">
        <v>77</v>
      </c>
    </row>
    <row r="3" spans="1:8" ht="16.5" thickBot="1" x14ac:dyDescent="0.3">
      <c r="A3" s="51" t="s">
        <v>68</v>
      </c>
      <c r="B3" s="52"/>
      <c r="C3" s="52"/>
    </row>
    <row r="4" spans="1:8" s="51" customFormat="1" x14ac:dyDescent="0.25">
      <c r="A4" s="43"/>
      <c r="B4" s="44">
        <v>2013</v>
      </c>
      <c r="C4" s="44">
        <v>2014</v>
      </c>
      <c r="D4" s="45">
        <v>2015</v>
      </c>
      <c r="E4" s="45">
        <v>2016</v>
      </c>
      <c r="F4" s="46">
        <v>2017</v>
      </c>
      <c r="G4" s="47">
        <v>2018</v>
      </c>
    </row>
    <row r="5" spans="1:8" x14ac:dyDescent="0.25">
      <c r="A5" s="53" t="s">
        <v>78</v>
      </c>
      <c r="B5" s="11"/>
      <c r="C5" s="11"/>
      <c r="D5" s="12"/>
      <c r="E5" s="12"/>
      <c r="F5" s="13"/>
    </row>
    <row r="6" spans="1:8" x14ac:dyDescent="0.25">
      <c r="A6" s="14" t="s">
        <v>41</v>
      </c>
      <c r="B6" s="15">
        <v>255122.01</v>
      </c>
      <c r="C6" s="15">
        <v>785787</v>
      </c>
      <c r="D6" s="16">
        <v>688136</v>
      </c>
      <c r="E6" s="16">
        <v>955267</v>
      </c>
      <c r="F6" s="17">
        <v>2053510</v>
      </c>
      <c r="G6" s="54">
        <v>2522713</v>
      </c>
    </row>
    <row r="7" spans="1:8" x14ac:dyDescent="0.25">
      <c r="A7" s="14" t="s">
        <v>42</v>
      </c>
      <c r="B7" s="15">
        <v>17351885</v>
      </c>
      <c r="C7" s="15">
        <v>42215377</v>
      </c>
      <c r="D7" s="16">
        <v>57951678</v>
      </c>
      <c r="E7" s="16">
        <v>59106349</v>
      </c>
      <c r="F7" s="17">
        <v>57615097</v>
      </c>
      <c r="G7" s="54">
        <v>63882350</v>
      </c>
    </row>
    <row r="8" spans="1:8" x14ac:dyDescent="0.25">
      <c r="A8" s="14" t="s">
        <v>43</v>
      </c>
      <c r="B8" s="15"/>
      <c r="C8" s="15"/>
      <c r="D8" s="16" t="s">
        <v>1</v>
      </c>
      <c r="E8" s="16"/>
      <c r="F8" s="17">
        <v>1728000</v>
      </c>
      <c r="G8" s="54">
        <v>2921850</v>
      </c>
    </row>
    <row r="9" spans="1:8" x14ac:dyDescent="0.25">
      <c r="A9" s="14" t="s">
        <v>33</v>
      </c>
      <c r="B9" s="15"/>
      <c r="C9" s="15"/>
      <c r="D9" s="16" t="s">
        <v>1</v>
      </c>
      <c r="E9" s="16"/>
      <c r="F9" s="17">
        <v>1073410</v>
      </c>
      <c r="G9" s="54">
        <v>1449084</v>
      </c>
    </row>
    <row r="10" spans="1:8" x14ac:dyDescent="0.25">
      <c r="A10" s="14" t="s">
        <v>44</v>
      </c>
      <c r="B10" s="15"/>
      <c r="C10" s="15"/>
      <c r="D10" s="16" t="s">
        <v>1</v>
      </c>
      <c r="E10" s="16"/>
      <c r="F10" s="17">
        <v>8762099</v>
      </c>
      <c r="G10" s="54">
        <v>3825698</v>
      </c>
    </row>
    <row r="11" spans="1:8" x14ac:dyDescent="0.25">
      <c r="A11" s="53" t="s">
        <v>19</v>
      </c>
      <c r="B11" s="19">
        <f>SUM(B12:B16)</f>
        <v>26393313.339999996</v>
      </c>
      <c r="C11" s="19">
        <f>SUM(C12:C16)</f>
        <v>25731359</v>
      </c>
      <c r="D11" s="20">
        <v>26114920</v>
      </c>
      <c r="E11" s="20">
        <v>49079184</v>
      </c>
      <c r="F11" s="55">
        <f>SUM(F12:F16)</f>
        <v>62057406</v>
      </c>
      <c r="G11" s="55">
        <f>SUM(G12:G16)</f>
        <v>62929185</v>
      </c>
    </row>
    <row r="12" spans="1:8" x14ac:dyDescent="0.25">
      <c r="A12" s="14" t="s">
        <v>20</v>
      </c>
      <c r="B12" s="15">
        <v>9036794.7599999998</v>
      </c>
      <c r="C12" s="15">
        <v>1088609</v>
      </c>
      <c r="D12" s="16">
        <v>-4905372</v>
      </c>
      <c r="E12" s="16">
        <v>-3117236</v>
      </c>
      <c r="F12" s="17">
        <v>4890285</v>
      </c>
      <c r="G12" s="54">
        <v>10507279</v>
      </c>
    </row>
    <row r="13" spans="1:8" x14ac:dyDescent="0.25">
      <c r="A13" s="14" t="s">
        <v>45</v>
      </c>
      <c r="B13" s="15">
        <v>10439175.140000001</v>
      </c>
      <c r="C13" s="15">
        <v>18840972</v>
      </c>
      <c r="D13" s="16">
        <v>18669824</v>
      </c>
      <c r="E13" s="16">
        <v>33751904</v>
      </c>
      <c r="F13" s="17">
        <v>30479064</v>
      </c>
      <c r="G13" s="54">
        <v>31085799</v>
      </c>
    </row>
    <row r="14" spans="1:8" x14ac:dyDescent="0.25">
      <c r="A14" s="14" t="s">
        <v>46</v>
      </c>
      <c r="B14" s="15">
        <v>140733.70000000001</v>
      </c>
      <c r="C14" s="15">
        <v>62322</v>
      </c>
      <c r="D14" s="16">
        <v>-181275</v>
      </c>
      <c r="E14" s="16">
        <v>-230522</v>
      </c>
      <c r="F14" s="17">
        <v>374073</v>
      </c>
      <c r="G14" s="54">
        <v>888142</v>
      </c>
    </row>
    <row r="15" spans="1:8" x14ac:dyDescent="0.25">
      <c r="A15" s="14" t="s">
        <v>21</v>
      </c>
      <c r="B15" s="15">
        <v>2107737.39</v>
      </c>
      <c r="C15" s="15">
        <v>3320188</v>
      </c>
      <c r="D15" s="16">
        <v>7089409</v>
      </c>
      <c r="E15" s="16">
        <v>8922894</v>
      </c>
      <c r="F15" s="17">
        <v>11861211</v>
      </c>
      <c r="G15" s="54">
        <v>6957863</v>
      </c>
      <c r="H15" s="56"/>
    </row>
    <row r="16" spans="1:8" x14ac:dyDescent="0.25">
      <c r="A16" s="14" t="s">
        <v>22</v>
      </c>
      <c r="B16" s="15">
        <v>4668872.3499999996</v>
      </c>
      <c r="C16" s="15">
        <v>2419268</v>
      </c>
      <c r="D16" s="16">
        <v>5442334</v>
      </c>
      <c r="E16" s="16">
        <v>9752144</v>
      </c>
      <c r="F16" s="17">
        <v>14452773</v>
      </c>
      <c r="G16" s="54">
        <v>13490102</v>
      </c>
    </row>
    <row r="17" spans="1:8" x14ac:dyDescent="0.25">
      <c r="A17" s="18"/>
      <c r="B17" s="19">
        <f>SUM(B6:B11)</f>
        <v>44000320.349999994</v>
      </c>
      <c r="C17" s="19">
        <f>SUM(C6:C11)</f>
        <v>68732523</v>
      </c>
      <c r="D17" s="19">
        <f>SUM(D6:D11)</f>
        <v>84754734</v>
      </c>
      <c r="E17" s="19">
        <f>SUM(E6:E11)</f>
        <v>109140800</v>
      </c>
      <c r="F17" s="21">
        <v>115765324</v>
      </c>
      <c r="G17" s="57">
        <f>SUM(G6:G11)</f>
        <v>137530880</v>
      </c>
      <c r="H17" s="56"/>
    </row>
    <row r="18" spans="1:8" x14ac:dyDescent="0.25">
      <c r="A18" s="18"/>
      <c r="B18" s="19"/>
      <c r="C18" s="19"/>
      <c r="D18" s="19"/>
      <c r="E18" s="19"/>
      <c r="F18" s="37"/>
      <c r="G18" s="56"/>
      <c r="H18" s="56"/>
    </row>
    <row r="19" spans="1:8" x14ac:dyDescent="0.25">
      <c r="A19" s="53" t="s">
        <v>79</v>
      </c>
      <c r="B19" s="19">
        <f>SUM(B20:B27)</f>
        <v>4684543.0999999996</v>
      </c>
      <c r="C19" s="19">
        <f>SUM(C20:C27)</f>
        <v>9666506</v>
      </c>
      <c r="D19" s="19">
        <f>SUM(D20:D28)</f>
        <v>10409350</v>
      </c>
      <c r="E19" s="19">
        <f>SUM(E20:E28)</f>
        <v>27530929</v>
      </c>
      <c r="F19" s="19">
        <f>SUM(F20:F28)</f>
        <v>21369977</v>
      </c>
      <c r="G19" s="19">
        <f>SUM(G20:G28)</f>
        <v>20174849</v>
      </c>
    </row>
    <row r="20" spans="1:8" x14ac:dyDescent="0.25">
      <c r="A20" s="14" t="s">
        <v>47</v>
      </c>
      <c r="B20" s="15"/>
      <c r="C20" s="15">
        <v>6585</v>
      </c>
      <c r="D20" s="16">
        <v>7320</v>
      </c>
      <c r="E20" s="16">
        <v>6280</v>
      </c>
      <c r="F20" s="17">
        <v>240815</v>
      </c>
      <c r="G20" s="54">
        <v>374743</v>
      </c>
    </row>
    <row r="21" spans="1:8" x14ac:dyDescent="0.25">
      <c r="A21" s="14" t="s">
        <v>23</v>
      </c>
      <c r="B21" s="15">
        <v>86349</v>
      </c>
      <c r="C21" s="58">
        <v>103903</v>
      </c>
      <c r="D21" s="16">
        <v>91161</v>
      </c>
      <c r="E21" s="16">
        <v>554311</v>
      </c>
      <c r="F21" s="17">
        <v>525510</v>
      </c>
      <c r="G21" s="54">
        <v>498367</v>
      </c>
    </row>
    <row r="22" spans="1:8" x14ac:dyDescent="0.25">
      <c r="A22" s="14" t="s">
        <v>24</v>
      </c>
      <c r="B22" s="15">
        <v>55200</v>
      </c>
      <c r="C22" s="15">
        <v>497950</v>
      </c>
      <c r="D22" s="16">
        <v>369000</v>
      </c>
      <c r="E22" s="16">
        <v>488750</v>
      </c>
      <c r="F22" s="17">
        <v>678500</v>
      </c>
      <c r="G22" s="54">
        <v>610650</v>
      </c>
    </row>
    <row r="23" spans="1:8" x14ac:dyDescent="0.25">
      <c r="A23" s="14" t="s">
        <v>25</v>
      </c>
      <c r="B23" s="15">
        <v>51750</v>
      </c>
      <c r="C23" s="15">
        <v>172500</v>
      </c>
      <c r="D23" s="16">
        <v>123500</v>
      </c>
      <c r="E23" s="16">
        <v>120750</v>
      </c>
      <c r="F23" s="17">
        <v>132250</v>
      </c>
      <c r="G23" s="54">
        <v>132250</v>
      </c>
    </row>
    <row r="24" spans="1:8" x14ac:dyDescent="0.25">
      <c r="A24" s="14" t="s">
        <v>48</v>
      </c>
      <c r="B24" s="15"/>
      <c r="C24" s="15"/>
      <c r="D24" s="16" t="s">
        <v>1</v>
      </c>
      <c r="E24" s="16">
        <v>4080493</v>
      </c>
      <c r="F24" s="17">
        <v>4719767</v>
      </c>
      <c r="G24" s="54">
        <v>5867800</v>
      </c>
    </row>
    <row r="25" spans="1:8" x14ac:dyDescent="0.25">
      <c r="A25" s="14" t="s">
        <v>49</v>
      </c>
      <c r="B25" s="15">
        <v>847500</v>
      </c>
      <c r="C25" s="15">
        <v>1295443</v>
      </c>
      <c r="D25" s="16">
        <v>1511417</v>
      </c>
      <c r="E25" s="16">
        <v>1608621</v>
      </c>
      <c r="F25" s="17">
        <v>2275179</v>
      </c>
      <c r="G25" s="54">
        <v>548244</v>
      </c>
    </row>
    <row r="26" spans="1:8" x14ac:dyDescent="0.25">
      <c r="A26" s="14" t="s">
        <v>26</v>
      </c>
      <c r="B26" s="15">
        <v>3643744.1</v>
      </c>
      <c r="C26" s="15">
        <v>7590125</v>
      </c>
      <c r="D26" s="16">
        <v>8306952</v>
      </c>
      <c r="E26" s="16">
        <v>10911341</v>
      </c>
      <c r="F26" s="17">
        <v>12797956</v>
      </c>
      <c r="G26" s="54">
        <v>12142795</v>
      </c>
    </row>
    <row r="27" spans="1:8" x14ac:dyDescent="0.25">
      <c r="A27" s="14" t="s">
        <v>50</v>
      </c>
      <c r="B27" s="15"/>
      <c r="C27" s="15"/>
      <c r="D27" s="16" t="s">
        <v>1</v>
      </c>
      <c r="E27" s="16">
        <v>730857</v>
      </c>
      <c r="F27" s="17" t="s">
        <v>1</v>
      </c>
    </row>
    <row r="28" spans="1:8" x14ac:dyDescent="0.25">
      <c r="A28" s="14" t="s">
        <v>51</v>
      </c>
      <c r="B28" s="15"/>
      <c r="C28" s="15"/>
      <c r="D28" s="16" t="s">
        <v>1</v>
      </c>
      <c r="E28" s="16">
        <v>9029526</v>
      </c>
      <c r="F28" s="17" t="s">
        <v>1</v>
      </c>
    </row>
    <row r="29" spans="1:8" x14ac:dyDescent="0.25">
      <c r="A29" s="14"/>
      <c r="B29" s="15"/>
      <c r="C29" s="15"/>
      <c r="D29" s="16"/>
      <c r="E29" s="16"/>
      <c r="F29" s="38"/>
    </row>
    <row r="30" spans="1:8" x14ac:dyDescent="0.25">
      <c r="A30" s="59" t="s">
        <v>80</v>
      </c>
      <c r="B30" s="19">
        <f>B17-B19</f>
        <v>39315777.249999993</v>
      </c>
      <c r="C30" s="19">
        <f>C17-C19</f>
        <v>59066017</v>
      </c>
      <c r="D30" s="19">
        <f>D17-D19</f>
        <v>74345384</v>
      </c>
      <c r="E30" s="19">
        <f>E17-E19</f>
        <v>81609871</v>
      </c>
      <c r="F30" s="19">
        <f>F17-F19</f>
        <v>94395347</v>
      </c>
      <c r="G30" s="19">
        <f>G17-G19+1</f>
        <v>117356032</v>
      </c>
    </row>
    <row r="31" spans="1:8" x14ac:dyDescent="0.25">
      <c r="A31" s="60" t="s">
        <v>81</v>
      </c>
      <c r="B31" s="15"/>
      <c r="C31" s="15">
        <f>SUM(C32:C33)</f>
        <v>20785679</v>
      </c>
      <c r="D31" s="15">
        <f t="shared" ref="D31:G31" si="0">SUM(D32:D33)</f>
        <v>21086535</v>
      </c>
      <c r="E31" s="15">
        <f t="shared" si="0"/>
        <v>18601404</v>
      </c>
      <c r="F31" s="15">
        <f t="shared" si="0"/>
        <v>22137112</v>
      </c>
      <c r="G31" s="15">
        <f t="shared" si="0"/>
        <v>29290107</v>
      </c>
    </row>
    <row r="32" spans="1:8" x14ac:dyDescent="0.25">
      <c r="A32" s="49" t="s">
        <v>95</v>
      </c>
      <c r="B32" s="15"/>
      <c r="C32" s="15">
        <v>14325596</v>
      </c>
      <c r="D32" s="16">
        <v>19960592</v>
      </c>
      <c r="E32" s="15">
        <v>18601404</v>
      </c>
      <c r="F32" s="17">
        <v>22137112</v>
      </c>
      <c r="G32" s="54">
        <v>29290107</v>
      </c>
    </row>
    <row r="33" spans="1:7" x14ac:dyDescent="0.25">
      <c r="A33" s="49" t="s">
        <v>96</v>
      </c>
      <c r="B33" s="15"/>
      <c r="C33" s="15">
        <v>6460083</v>
      </c>
      <c r="D33" s="16">
        <v>1125943</v>
      </c>
      <c r="E33" s="16">
        <v>0</v>
      </c>
      <c r="F33" s="17"/>
      <c r="G33" s="54"/>
    </row>
    <row r="34" spans="1:7" x14ac:dyDescent="0.25">
      <c r="A34" s="59" t="s">
        <v>82</v>
      </c>
      <c r="B34" s="19">
        <f>B30-B31</f>
        <v>39315777.249999993</v>
      </c>
      <c r="C34" s="19">
        <f>C30-C31</f>
        <v>38280338</v>
      </c>
      <c r="D34" s="19">
        <f>D30-D31</f>
        <v>53258849</v>
      </c>
      <c r="E34" s="19">
        <f>E30-E31</f>
        <v>63008467</v>
      </c>
      <c r="F34" s="19">
        <f>F30-F31+F33</f>
        <v>72258235</v>
      </c>
      <c r="G34" s="19">
        <f>G30-G31+G33</f>
        <v>88065925</v>
      </c>
    </row>
    <row r="35" spans="1:7" x14ac:dyDescent="0.25">
      <c r="A35" s="61"/>
      <c r="B35" s="19"/>
      <c r="C35" s="19"/>
      <c r="D35" s="19"/>
      <c r="E35" s="19"/>
      <c r="F35" s="19"/>
    </row>
    <row r="36" spans="1:7" ht="15.75" thickBot="1" x14ac:dyDescent="0.3">
      <c r="A36" s="59" t="s">
        <v>83</v>
      </c>
      <c r="B36" s="22">
        <f>B34/('1'!B9/10)</f>
        <v>6.5526295416666658</v>
      </c>
      <c r="C36" s="22">
        <f>C34/('1'!C9/10)</f>
        <v>1.4418206403013183</v>
      </c>
      <c r="D36" s="22">
        <f>D34/('1'!D9/10)</f>
        <v>2.0059830131826741</v>
      </c>
      <c r="E36" s="22">
        <f>E34/('1'!E9/10)</f>
        <v>1.4239201581920904</v>
      </c>
      <c r="F36" s="22">
        <f>F34/('1'!F9/10)</f>
        <v>1.6329544632768362</v>
      </c>
      <c r="G36" s="22">
        <f>G34/('1'!G9/10)</f>
        <v>1.990190395480226</v>
      </c>
    </row>
    <row r="37" spans="1:7" ht="15.75" x14ac:dyDescent="0.25">
      <c r="A37" s="62" t="s">
        <v>84</v>
      </c>
      <c r="B37" s="24">
        <v>6000000</v>
      </c>
      <c r="C37" s="24">
        <v>26550000</v>
      </c>
      <c r="D37" s="25">
        <v>26550000</v>
      </c>
      <c r="E37" s="25">
        <v>44250000</v>
      </c>
      <c r="F37" s="26">
        <v>44250000</v>
      </c>
      <c r="G37" s="26">
        <f>'1'!G9/10</f>
        <v>44250000</v>
      </c>
    </row>
    <row r="38" spans="1:7" ht="15.75" x14ac:dyDescent="0.25">
      <c r="A38" s="27"/>
      <c r="B38" s="28"/>
      <c r="C38" s="28"/>
      <c r="D38" s="29"/>
      <c r="E38" s="29"/>
      <c r="F38" s="29"/>
    </row>
    <row r="39" spans="1:7" ht="15.75" x14ac:dyDescent="0.25">
      <c r="A39" s="27"/>
      <c r="B39" s="28"/>
      <c r="C39" s="28"/>
      <c r="D39" s="29"/>
      <c r="E39" s="29"/>
      <c r="F39" s="30"/>
    </row>
    <row r="40" spans="1:7" ht="15.75" x14ac:dyDescent="0.25">
      <c r="A40" s="23"/>
      <c r="B40" s="31"/>
      <c r="C40" s="31"/>
      <c r="D40" s="32"/>
      <c r="E40" s="32"/>
      <c r="F40" s="33"/>
    </row>
    <row r="41" spans="1:7" ht="16.5" thickBot="1" x14ac:dyDescent="0.3">
      <c r="A41" s="34"/>
      <c r="B41" s="35"/>
      <c r="C41" s="35"/>
      <c r="D41" s="36"/>
      <c r="E41" s="36"/>
      <c r="F41" s="3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workbookViewId="0">
      <pane xSplit="1" ySplit="4" topLeftCell="G26" activePane="bottomRight" state="frozen"/>
      <selection pane="topRight" activeCell="B1" sqref="B1"/>
      <selection pane="bottomLeft" activeCell="A5" sqref="A5"/>
      <selection pane="bottomRight" activeCell="I36" sqref="I36"/>
    </sheetView>
  </sheetViews>
  <sheetFormatPr defaultRowHeight="15" x14ac:dyDescent="0.25"/>
  <cols>
    <col min="1" max="1" width="32.7109375" style="1" customWidth="1"/>
    <col min="2" max="2" width="13.85546875" style="1" customWidth="1"/>
    <col min="3" max="3" width="15.42578125" style="1" customWidth="1"/>
    <col min="4" max="5" width="18.140625" style="1" bestFit="1" customWidth="1"/>
    <col min="6" max="6" width="13.140625" style="1" bestFit="1" customWidth="1"/>
    <col min="7" max="7" width="13.42578125" style="1" bestFit="1" customWidth="1"/>
    <col min="8" max="16384" width="9.140625" style="1"/>
  </cols>
  <sheetData>
    <row r="1" spans="1:7" ht="18.75" x14ac:dyDescent="0.3">
      <c r="A1" s="4" t="s">
        <v>94</v>
      </c>
      <c r="B1" s="4"/>
      <c r="C1" s="4"/>
    </row>
    <row r="2" spans="1:7" ht="15.75" x14ac:dyDescent="0.25">
      <c r="A2" s="6" t="s">
        <v>34</v>
      </c>
    </row>
    <row r="3" spans="1:7" ht="15.75" thickBot="1" x14ac:dyDescent="0.3">
      <c r="A3" s="3" t="s">
        <v>68</v>
      </c>
    </row>
    <row r="4" spans="1:7" x14ac:dyDescent="0.25">
      <c r="A4" s="7"/>
      <c r="B4" s="8">
        <v>2013</v>
      </c>
      <c r="C4" s="8">
        <v>2014</v>
      </c>
      <c r="D4" s="9">
        <v>2015</v>
      </c>
      <c r="E4" s="9">
        <v>2016</v>
      </c>
      <c r="F4" s="10">
        <v>2017</v>
      </c>
      <c r="G4" s="1">
        <v>2018</v>
      </c>
    </row>
    <row r="5" spans="1:7" x14ac:dyDescent="0.25">
      <c r="A5" s="5" t="s">
        <v>85</v>
      </c>
      <c r="B5" s="11"/>
      <c r="C5" s="11"/>
      <c r="D5" s="12"/>
      <c r="E5" s="12"/>
      <c r="F5" s="13"/>
    </row>
    <row r="6" spans="1:7" x14ac:dyDescent="0.25">
      <c r="A6" s="14" t="s">
        <v>52</v>
      </c>
      <c r="B6" s="15"/>
      <c r="C6" s="15"/>
      <c r="D6" s="16" t="s">
        <v>1</v>
      </c>
      <c r="E6" s="16" t="s">
        <v>1</v>
      </c>
      <c r="F6" s="17">
        <v>1467897</v>
      </c>
      <c r="G6" s="2">
        <v>1633193</v>
      </c>
    </row>
    <row r="7" spans="1:7" ht="30" x14ac:dyDescent="0.25">
      <c r="A7" s="14" t="s">
        <v>53</v>
      </c>
      <c r="B7" s="15">
        <v>146748639.09999999</v>
      </c>
      <c r="C7" s="15">
        <v>297489485</v>
      </c>
      <c r="D7" s="16">
        <v>345101490</v>
      </c>
      <c r="E7" s="16">
        <v>422315873</v>
      </c>
      <c r="F7" s="17" t="s">
        <v>1</v>
      </c>
      <c r="G7" s="2"/>
    </row>
    <row r="8" spans="1:7" x14ac:dyDescent="0.25">
      <c r="A8" s="14" t="s">
        <v>27</v>
      </c>
      <c r="B8" s="15">
        <v>-91263660.349999994</v>
      </c>
      <c r="C8" s="15"/>
      <c r="D8" s="16" t="s">
        <v>1</v>
      </c>
      <c r="E8" s="16" t="s">
        <v>1</v>
      </c>
      <c r="F8" s="17">
        <v>478175108</v>
      </c>
      <c r="G8" s="2">
        <v>409286836</v>
      </c>
    </row>
    <row r="9" spans="1:7" x14ac:dyDescent="0.25">
      <c r="A9" s="14" t="s">
        <v>28</v>
      </c>
      <c r="B9" s="15">
        <v>-2403902</v>
      </c>
      <c r="C9" s="15">
        <v>-7211962</v>
      </c>
      <c r="D9" s="16">
        <v>-17041351</v>
      </c>
      <c r="E9" s="16">
        <v>-21385824</v>
      </c>
      <c r="F9" s="17">
        <v>-19494428</v>
      </c>
      <c r="G9" s="2">
        <v>-22074894</v>
      </c>
    </row>
    <row r="10" spans="1:7" ht="30" x14ac:dyDescent="0.25">
      <c r="A10" s="14" t="s">
        <v>29</v>
      </c>
      <c r="B10" s="15"/>
      <c r="C10" s="15">
        <v>-212884299</v>
      </c>
      <c r="D10" s="16">
        <v>-229892934</v>
      </c>
      <c r="E10" s="16">
        <v>-306445839</v>
      </c>
      <c r="F10" s="17">
        <v>-329408833</v>
      </c>
      <c r="G10" s="2">
        <v>-327567614</v>
      </c>
    </row>
    <row r="11" spans="1:7" x14ac:dyDescent="0.25">
      <c r="A11" s="14" t="s">
        <v>54</v>
      </c>
      <c r="B11" s="15"/>
      <c r="C11" s="15"/>
      <c r="D11" s="16" t="s">
        <v>1</v>
      </c>
      <c r="E11" s="16" t="s">
        <v>1</v>
      </c>
      <c r="F11" s="17">
        <v>-4080493</v>
      </c>
      <c r="G11" s="2">
        <v>-4719767</v>
      </c>
    </row>
    <row r="12" spans="1:7" x14ac:dyDescent="0.25">
      <c r="A12" s="18"/>
      <c r="B12" s="19">
        <f>SUM(B6:B11)</f>
        <v>53081076.75</v>
      </c>
      <c r="C12" s="19">
        <f t="shared" ref="C12:F12" si="0">SUM(C6:C11)</f>
        <v>77393224</v>
      </c>
      <c r="D12" s="19">
        <f t="shared" si="0"/>
        <v>98167205</v>
      </c>
      <c r="E12" s="19">
        <f t="shared" si="0"/>
        <v>94484210</v>
      </c>
      <c r="F12" s="19">
        <f t="shared" si="0"/>
        <v>126659251</v>
      </c>
      <c r="G12" s="48">
        <f>SUM(G6:G11)</f>
        <v>56557754</v>
      </c>
    </row>
    <row r="13" spans="1:7" x14ac:dyDescent="0.25">
      <c r="A13" s="5" t="s">
        <v>86</v>
      </c>
      <c r="B13" s="19"/>
      <c r="C13" s="19"/>
      <c r="D13" s="19"/>
      <c r="E13" s="19"/>
      <c r="F13" s="19"/>
      <c r="G13" s="2"/>
    </row>
    <row r="14" spans="1:7" x14ac:dyDescent="0.25">
      <c r="A14" s="14" t="s">
        <v>55</v>
      </c>
      <c r="B14" s="15">
        <v>-16000000</v>
      </c>
      <c r="C14" s="15"/>
      <c r="D14" s="16" t="s">
        <v>1</v>
      </c>
      <c r="E14" s="16" t="s">
        <v>1</v>
      </c>
      <c r="F14" s="17">
        <v>-63500000</v>
      </c>
      <c r="G14" s="2"/>
    </row>
    <row r="15" spans="1:7" x14ac:dyDescent="0.25">
      <c r="A15" s="14" t="s">
        <v>30</v>
      </c>
      <c r="B15" s="15">
        <v>-11047494</v>
      </c>
      <c r="C15" s="15">
        <v>-5779099</v>
      </c>
      <c r="D15" s="16">
        <v>-10956229</v>
      </c>
      <c r="E15" s="16">
        <v>-23601632</v>
      </c>
      <c r="F15" s="17">
        <v>-23200777</v>
      </c>
      <c r="G15" s="2">
        <v>-166709721</v>
      </c>
    </row>
    <row r="16" spans="1:7" x14ac:dyDescent="0.25">
      <c r="A16" s="14" t="s">
        <v>56</v>
      </c>
      <c r="B16" s="15"/>
      <c r="C16" s="15"/>
      <c r="D16" s="16" t="s">
        <v>1</v>
      </c>
      <c r="E16" s="16" t="s">
        <v>1</v>
      </c>
      <c r="F16" s="17">
        <v>26888537</v>
      </c>
      <c r="G16" s="2"/>
    </row>
    <row r="17" spans="1:7" x14ac:dyDescent="0.25">
      <c r="A17" s="14" t="s">
        <v>57</v>
      </c>
      <c r="B17" s="15"/>
      <c r="C17" s="15"/>
      <c r="D17" s="16" t="s">
        <v>1</v>
      </c>
      <c r="E17" s="16" t="s">
        <v>1</v>
      </c>
      <c r="F17" s="17">
        <v>1403000</v>
      </c>
      <c r="G17" s="2">
        <v>1518000</v>
      </c>
    </row>
    <row r="18" spans="1:7" x14ac:dyDescent="0.25">
      <c r="A18" s="14" t="s">
        <v>58</v>
      </c>
      <c r="B18" s="15"/>
      <c r="C18" s="15"/>
      <c r="D18" s="16" t="s">
        <v>1</v>
      </c>
      <c r="E18" s="16" t="s">
        <v>1</v>
      </c>
      <c r="F18" s="17">
        <v>-21500000</v>
      </c>
      <c r="G18" s="2"/>
    </row>
    <row r="19" spans="1:7" x14ac:dyDescent="0.25">
      <c r="A19" s="14" t="s">
        <v>59</v>
      </c>
      <c r="B19" s="15"/>
      <c r="C19" s="15"/>
      <c r="D19" s="16" t="s">
        <v>1</v>
      </c>
      <c r="E19" s="16" t="s">
        <v>1</v>
      </c>
      <c r="F19" s="17">
        <v>54596573</v>
      </c>
      <c r="G19" s="2">
        <v>59291657</v>
      </c>
    </row>
    <row r="20" spans="1:7" x14ac:dyDescent="0.25">
      <c r="A20" s="14" t="s">
        <v>60</v>
      </c>
      <c r="B20" s="15"/>
      <c r="C20" s="15">
        <v>1458214</v>
      </c>
      <c r="D20" s="16" t="s">
        <v>1</v>
      </c>
      <c r="E20" s="16" t="s">
        <v>1</v>
      </c>
      <c r="F20" s="17">
        <v>2957500</v>
      </c>
      <c r="G20" s="2">
        <v>2957500</v>
      </c>
    </row>
    <row r="21" spans="1:7" x14ac:dyDescent="0.25">
      <c r="A21" s="14" t="s">
        <v>61</v>
      </c>
      <c r="B21" s="15"/>
      <c r="C21" s="15"/>
      <c r="D21" s="16" t="s">
        <v>1</v>
      </c>
      <c r="E21" s="16" t="s">
        <v>1</v>
      </c>
      <c r="F21" s="17">
        <v>2053510</v>
      </c>
      <c r="G21" s="2">
        <v>2522713</v>
      </c>
    </row>
    <row r="22" spans="1:7" x14ac:dyDescent="0.25">
      <c r="A22" s="14" t="s">
        <v>66</v>
      </c>
      <c r="B22" s="15"/>
      <c r="C22" s="2"/>
      <c r="D22" s="16" t="s">
        <v>1</v>
      </c>
      <c r="E22" s="16" t="s">
        <v>1</v>
      </c>
      <c r="F22" s="17">
        <v>1728000</v>
      </c>
      <c r="G22" s="2">
        <v>2921850</v>
      </c>
    </row>
    <row r="23" spans="1:7" x14ac:dyDescent="0.25">
      <c r="A23" s="18"/>
      <c r="B23" s="19">
        <f>SUM(B14:B22)</f>
        <v>-27047494</v>
      </c>
      <c r="C23" s="19">
        <f t="shared" ref="C23:F23" si="1">SUM(C14:C22)</f>
        <v>-4320885</v>
      </c>
      <c r="D23" s="19">
        <f t="shared" si="1"/>
        <v>-10956229</v>
      </c>
      <c r="E23" s="19">
        <f t="shared" si="1"/>
        <v>-23601632</v>
      </c>
      <c r="F23" s="19">
        <f t="shared" si="1"/>
        <v>-18573657</v>
      </c>
      <c r="G23" s="48">
        <f>SUM(G14:G22)</f>
        <v>-97498001</v>
      </c>
    </row>
    <row r="24" spans="1:7" x14ac:dyDescent="0.25">
      <c r="A24" s="5" t="s">
        <v>87</v>
      </c>
      <c r="B24" s="19"/>
      <c r="C24" s="19"/>
      <c r="D24" s="19"/>
      <c r="E24" s="19"/>
      <c r="F24" s="19"/>
      <c r="G24" s="2"/>
    </row>
    <row r="25" spans="1:7" x14ac:dyDescent="0.25">
      <c r="A25" s="14" t="s">
        <v>62</v>
      </c>
      <c r="B25" s="15"/>
      <c r="C25" s="15">
        <v>205500000</v>
      </c>
      <c r="D25" s="16" t="s">
        <v>1</v>
      </c>
      <c r="E25" s="16">
        <v>177000000</v>
      </c>
      <c r="F25" s="17" t="s">
        <v>1</v>
      </c>
      <c r="G25" s="2"/>
    </row>
    <row r="26" spans="1:7" x14ac:dyDescent="0.25">
      <c r="A26" s="14" t="s">
        <v>31</v>
      </c>
      <c r="B26" s="15"/>
      <c r="C26" s="15">
        <v>-9000000</v>
      </c>
      <c r="D26" s="16" t="s">
        <v>1</v>
      </c>
      <c r="E26" s="16" t="s">
        <v>1</v>
      </c>
      <c r="F26" s="17">
        <v>-44250000</v>
      </c>
      <c r="G26" s="2">
        <v>-44250000</v>
      </c>
    </row>
    <row r="27" spans="1:7" x14ac:dyDescent="0.25">
      <c r="A27" s="18"/>
      <c r="B27" s="19">
        <f>SUM(B25:B26)</f>
        <v>0</v>
      </c>
      <c r="C27" s="19">
        <f t="shared" ref="C27:F27" si="2">SUM(C25:C26)</f>
        <v>196500000</v>
      </c>
      <c r="D27" s="19">
        <f t="shared" si="2"/>
        <v>0</v>
      </c>
      <c r="E27" s="19">
        <f t="shared" si="2"/>
        <v>177000000</v>
      </c>
      <c r="F27" s="19">
        <f t="shared" si="2"/>
        <v>-44250000</v>
      </c>
      <c r="G27" s="48">
        <v>-44250000</v>
      </c>
    </row>
    <row r="28" spans="1:7" x14ac:dyDescent="0.25">
      <c r="A28" s="18"/>
      <c r="B28" s="19"/>
      <c r="C28" s="19"/>
      <c r="D28" s="19"/>
      <c r="E28" s="19"/>
      <c r="F28" s="19"/>
      <c r="G28" s="2"/>
    </row>
    <row r="29" spans="1:7" x14ac:dyDescent="0.25">
      <c r="A29" s="3" t="s">
        <v>88</v>
      </c>
      <c r="B29" s="19">
        <f>B27+B23+B12</f>
        <v>26033582.75</v>
      </c>
      <c r="C29" s="19">
        <f t="shared" ref="C29:G29" si="3">C27+C23+C12</f>
        <v>269572339</v>
      </c>
      <c r="D29" s="19">
        <f t="shared" si="3"/>
        <v>87210976</v>
      </c>
      <c r="E29" s="19">
        <f t="shared" si="3"/>
        <v>247882578</v>
      </c>
      <c r="F29" s="19">
        <f t="shared" si="3"/>
        <v>63835594</v>
      </c>
      <c r="G29" s="19">
        <f t="shared" si="3"/>
        <v>-85190247</v>
      </c>
    </row>
    <row r="30" spans="1:7" x14ac:dyDescent="0.25">
      <c r="A30" s="40" t="s">
        <v>89</v>
      </c>
      <c r="B30" s="15">
        <v>197233638.72</v>
      </c>
      <c r="C30" s="2">
        <v>253116884.08000001</v>
      </c>
      <c r="D30" s="16">
        <v>522689223</v>
      </c>
      <c r="E30" s="16">
        <v>609900199</v>
      </c>
      <c r="F30" s="17">
        <v>857782777</v>
      </c>
      <c r="G30" s="2">
        <v>921618371</v>
      </c>
    </row>
    <row r="31" spans="1:7" x14ac:dyDescent="0.25">
      <c r="A31" s="5" t="s">
        <v>90</v>
      </c>
      <c r="B31" s="19">
        <f>B29+B30</f>
        <v>223267221.47</v>
      </c>
      <c r="C31" s="19">
        <f t="shared" ref="C31:G31" si="4">C29+C30</f>
        <v>522689223.08000004</v>
      </c>
      <c r="D31" s="19">
        <f t="shared" si="4"/>
        <v>609900199</v>
      </c>
      <c r="E31" s="19">
        <f t="shared" si="4"/>
        <v>857782777</v>
      </c>
      <c r="F31" s="19">
        <f t="shared" si="4"/>
        <v>921618371</v>
      </c>
      <c r="G31" s="19">
        <f t="shared" si="4"/>
        <v>836428124</v>
      </c>
    </row>
    <row r="32" spans="1:7" x14ac:dyDescent="0.25">
      <c r="A32" s="39"/>
      <c r="B32" s="19"/>
      <c r="C32" s="19"/>
      <c r="D32" s="19"/>
      <c r="E32" s="19"/>
      <c r="F32" s="19"/>
      <c r="G32" s="19"/>
    </row>
    <row r="33" spans="1:7" ht="15.75" thickBot="1" x14ac:dyDescent="0.3">
      <c r="A33" s="5" t="s">
        <v>91</v>
      </c>
      <c r="B33" s="41">
        <f>B12/('1'!B9/10)</f>
        <v>8.8468461250000008</v>
      </c>
      <c r="C33" s="41">
        <f>C12/('1'!C9/10)</f>
        <v>2.9149990207156309</v>
      </c>
      <c r="D33" s="41">
        <f>D12/('1'!D9/10)</f>
        <v>3.6974465160075329</v>
      </c>
      <c r="E33" s="41">
        <f>E12/('1'!E9/10)</f>
        <v>2.1352363841807911</v>
      </c>
      <c r="F33" s="41">
        <f>F12/('1'!F9/10)</f>
        <v>2.8623559548022599</v>
      </c>
      <c r="G33" s="41">
        <f>G12/('1'!G9/10)</f>
        <v>1.2781413333333334</v>
      </c>
    </row>
    <row r="34" spans="1:7" ht="16.5" thickBot="1" x14ac:dyDescent="0.3">
      <c r="A34" s="5" t="s">
        <v>92</v>
      </c>
      <c r="B34" s="42">
        <v>6000000</v>
      </c>
      <c r="C34" s="42">
        <v>26550000</v>
      </c>
      <c r="D34" s="42">
        <v>26550000</v>
      </c>
      <c r="E34" s="42">
        <v>44250000</v>
      </c>
      <c r="F34" s="42">
        <v>44250000</v>
      </c>
      <c r="G34" s="42">
        <f>'1'!G9/10</f>
        <v>44250000</v>
      </c>
    </row>
    <row r="35" spans="1:7" ht="16.5" thickBot="1" x14ac:dyDescent="0.3">
      <c r="D35" s="42"/>
      <c r="E35" s="42"/>
      <c r="F35" s="42"/>
      <c r="G35" s="4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</vt:lpstr>
      <vt:lpstr>2</vt:lpstr>
      <vt:lpstr>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2020-04-12T05:50:54Z</dcterms:modified>
</cp:coreProperties>
</file>