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aper &amp; Printing\A\"/>
    </mc:Choice>
  </mc:AlternateContent>
  <bookViews>
    <workbookView xWindow="0" yWindow="0" windowWidth="20490" windowHeight="7650" activeTab="2"/>
  </bookViews>
  <sheets>
    <sheet name="1" sheetId="1" r:id="rId1"/>
    <sheet name="2" sheetId="4" r:id="rId2"/>
    <sheet name="3" sheetId="5" r:id="rId3"/>
    <sheet name="Ratio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4" l="1"/>
  <c r="D49" i="1"/>
  <c r="E49" i="1"/>
  <c r="F49" i="1"/>
  <c r="G49" i="1"/>
  <c r="H49" i="1"/>
  <c r="I49" i="1"/>
  <c r="C50" i="1" l="1"/>
  <c r="D50" i="1"/>
  <c r="E50" i="1"/>
  <c r="F50" i="1"/>
  <c r="G50" i="1"/>
  <c r="H50" i="1"/>
  <c r="I50" i="1"/>
  <c r="B50" i="1"/>
  <c r="G23" i="5" l="1"/>
  <c r="H23" i="5"/>
  <c r="I23" i="5"/>
  <c r="F15" i="5"/>
  <c r="G15" i="5"/>
  <c r="G40" i="5" s="1"/>
  <c r="H15" i="5"/>
  <c r="H40" i="5" s="1"/>
  <c r="I15" i="5"/>
  <c r="I40" i="5" s="1"/>
  <c r="F23" i="5"/>
  <c r="F34" i="5"/>
  <c r="G34" i="5"/>
  <c r="H34" i="5"/>
  <c r="I34" i="5"/>
  <c r="H21" i="4"/>
  <c r="C11" i="4"/>
  <c r="D11" i="4"/>
  <c r="E11" i="4"/>
  <c r="F11" i="4"/>
  <c r="G11" i="4"/>
  <c r="H11" i="4"/>
  <c r="B11" i="4"/>
  <c r="F9" i="4"/>
  <c r="G9" i="4"/>
  <c r="H9" i="4"/>
  <c r="I9" i="4"/>
  <c r="F21" i="4"/>
  <c r="G21" i="4"/>
  <c r="I21" i="4"/>
  <c r="H14" i="1"/>
  <c r="F31" i="1"/>
  <c r="G31" i="1"/>
  <c r="H31" i="1"/>
  <c r="I31" i="1"/>
  <c r="I26" i="1"/>
  <c r="F26" i="1"/>
  <c r="G26" i="1"/>
  <c r="H26" i="1"/>
  <c r="F40" i="1"/>
  <c r="G40" i="1"/>
  <c r="H40" i="1"/>
  <c r="I40" i="1"/>
  <c r="F14" i="1"/>
  <c r="G14" i="1"/>
  <c r="I14" i="1"/>
  <c r="F8" i="1"/>
  <c r="G8" i="1"/>
  <c r="H8" i="1"/>
  <c r="I8" i="1"/>
  <c r="I22" i="1" l="1"/>
  <c r="G38" i="1"/>
  <c r="F22" i="1"/>
  <c r="H38" i="1"/>
  <c r="H47" i="1" s="1"/>
  <c r="G47" i="1"/>
  <c r="F36" i="5"/>
  <c r="F38" i="5" s="1"/>
  <c r="F40" i="5"/>
  <c r="I14" i="4"/>
  <c r="I18" i="4" s="1"/>
  <c r="I20" i="4" s="1"/>
  <c r="I25" i="4" s="1"/>
  <c r="I27" i="4" s="1"/>
  <c r="F38" i="1"/>
  <c r="F47" i="1" s="1"/>
  <c r="I38" i="1"/>
  <c r="I47" i="1" s="1"/>
  <c r="F14" i="4"/>
  <c r="F18" i="4" s="1"/>
  <c r="F20" i="4" s="1"/>
  <c r="F25" i="4" s="1"/>
  <c r="F27" i="4" s="1"/>
  <c r="I36" i="5"/>
  <c r="I38" i="5" s="1"/>
  <c r="G36" i="5"/>
  <c r="G38" i="5" s="1"/>
  <c r="H36" i="5"/>
  <c r="H38" i="5" s="1"/>
  <c r="G14" i="4"/>
  <c r="G18" i="4" s="1"/>
  <c r="G20" i="4" s="1"/>
  <c r="G25" i="4" s="1"/>
  <c r="G27" i="4" s="1"/>
  <c r="H14" i="4"/>
  <c r="H18" i="4" s="1"/>
  <c r="H20" i="4" s="1"/>
  <c r="H25" i="4" s="1"/>
  <c r="H27" i="4" s="1"/>
  <c r="H22" i="1"/>
  <c r="G22" i="1"/>
  <c r="C21" i="4"/>
  <c r="D21" i="4"/>
  <c r="E21" i="4"/>
  <c r="B21" i="4"/>
  <c r="C9" i="4"/>
  <c r="C14" i="4" s="1"/>
  <c r="C18" i="4" s="1"/>
  <c r="C20" i="4" s="1"/>
  <c r="C25" i="4" s="1"/>
  <c r="D9" i="4"/>
  <c r="E9" i="4"/>
  <c r="B9" i="4"/>
  <c r="B14" i="4" s="1"/>
  <c r="B18" i="4" s="1"/>
  <c r="B20" i="4" s="1"/>
  <c r="B25" i="4" s="1"/>
  <c r="C31" i="1"/>
  <c r="D31" i="1"/>
  <c r="E31" i="1"/>
  <c r="B31" i="1"/>
  <c r="C26" i="1"/>
  <c r="C38" i="1" s="1"/>
  <c r="D26" i="1"/>
  <c r="D38" i="1" s="1"/>
  <c r="E26" i="1"/>
  <c r="B26" i="1"/>
  <c r="B38" i="1" s="1"/>
  <c r="C40" i="1"/>
  <c r="C49" i="1" s="1"/>
  <c r="D40" i="1"/>
  <c r="E40" i="1"/>
  <c r="B40" i="1"/>
  <c r="B49" i="1" s="1"/>
  <c r="C14" i="1"/>
  <c r="D14" i="1"/>
  <c r="E14" i="1"/>
  <c r="B14" i="1"/>
  <c r="C8" i="1"/>
  <c r="C22" i="1" s="1"/>
  <c r="D8" i="1"/>
  <c r="D22" i="1" s="1"/>
  <c r="E8" i="1"/>
  <c r="E22" i="1" s="1"/>
  <c r="B8" i="1"/>
  <c r="B22" i="1" s="1"/>
  <c r="C34" i="5"/>
  <c r="D34" i="5"/>
  <c r="E34" i="5"/>
  <c r="B34" i="5"/>
  <c r="C23" i="5"/>
  <c r="D23" i="5"/>
  <c r="E23" i="5"/>
  <c r="B23" i="5"/>
  <c r="C15" i="5"/>
  <c r="D15" i="5"/>
  <c r="E15" i="5"/>
  <c r="B15" i="5"/>
  <c r="D14" i="4" l="1"/>
  <c r="D18" i="4" s="1"/>
  <c r="D20" i="4" s="1"/>
  <c r="D25" i="4" s="1"/>
  <c r="D27" i="4" s="1"/>
  <c r="D47" i="1"/>
  <c r="E38" i="1"/>
  <c r="E47" i="1" s="1"/>
  <c r="B47" i="1"/>
  <c r="C47" i="1"/>
  <c r="E14" i="4"/>
  <c r="E18" i="4" s="1"/>
  <c r="E20" i="4" s="1"/>
  <c r="E25" i="4" s="1"/>
  <c r="E27" i="4" s="1"/>
  <c r="E36" i="5"/>
  <c r="E38" i="5" s="1"/>
  <c r="E40" i="5"/>
  <c r="D36" i="5"/>
  <c r="D38" i="5" s="1"/>
  <c r="D40" i="5"/>
  <c r="B36" i="5"/>
  <c r="B38" i="5" s="1"/>
  <c r="B40" i="5"/>
  <c r="C36" i="5"/>
  <c r="C38" i="5" s="1"/>
  <c r="C40" i="5"/>
  <c r="C27" i="4"/>
  <c r="B27" i="4"/>
</calcChain>
</file>

<file path=xl/sharedStrings.xml><?xml version="1.0" encoding="utf-8"?>
<sst xmlns="http://schemas.openxmlformats.org/spreadsheetml/2006/main" count="128" uniqueCount="97">
  <si>
    <t>BASHUNDHARA PAPER MILLS LIMITED</t>
  </si>
  <si>
    <t>ASSETS</t>
  </si>
  <si>
    <t>Property, plant and equipment</t>
  </si>
  <si>
    <t xml:space="preserve">Capital work-in-progress </t>
  </si>
  <si>
    <t>Investment</t>
  </si>
  <si>
    <t>Inventories</t>
  </si>
  <si>
    <t>Share capital</t>
  </si>
  <si>
    <t>Share money deposit</t>
  </si>
  <si>
    <t>Revaluation reserve</t>
  </si>
  <si>
    <t>Retained earnings</t>
  </si>
  <si>
    <t>Liabilities</t>
  </si>
  <si>
    <t>Long term borrowings</t>
  </si>
  <si>
    <t>Deferred tax liability</t>
  </si>
  <si>
    <t>Intercompany Payable</t>
  </si>
  <si>
    <t>Income tax provision</t>
  </si>
  <si>
    <t>-</t>
  </si>
  <si>
    <t xml:space="preserve">Trade and other receivables </t>
  </si>
  <si>
    <t xml:space="preserve">Advances, deposits and prepayments </t>
  </si>
  <si>
    <t>Advance income tax</t>
  </si>
  <si>
    <t xml:space="preserve">Intercompany current account </t>
  </si>
  <si>
    <t>Cash and bank balances</t>
  </si>
  <si>
    <t xml:space="preserve">Long term borrowings-current portion </t>
  </si>
  <si>
    <t>Short term borrowings</t>
  </si>
  <si>
    <t xml:space="preserve">Trade and other payables </t>
  </si>
  <si>
    <t>Intercompany payables</t>
  </si>
  <si>
    <t>Provision for expenses</t>
  </si>
  <si>
    <t>Other income</t>
  </si>
  <si>
    <t>Administrative expenses</t>
  </si>
  <si>
    <t>Selling &amp; distribution expenses</t>
  </si>
  <si>
    <t>Finance costs</t>
  </si>
  <si>
    <t>Workers' profit participation &amp; welfare fund</t>
  </si>
  <si>
    <t>Current tax expense</t>
  </si>
  <si>
    <t>Deferred tax expense</t>
  </si>
  <si>
    <t>Receipts from customers</t>
  </si>
  <si>
    <t>Receipts from other income</t>
  </si>
  <si>
    <t>Payment to suppliers, employees &amp; others</t>
  </si>
  <si>
    <t>VAT paid</t>
  </si>
  <si>
    <t>SD Paid</t>
  </si>
  <si>
    <t>Income taxes paid</t>
  </si>
  <si>
    <t>Bank charges and commission</t>
  </si>
  <si>
    <t>Payments for property, plant and equipment</t>
  </si>
  <si>
    <t>Receipts/ transfer of capital work-in-progress</t>
  </si>
  <si>
    <t>Payments for capital expenses</t>
  </si>
  <si>
    <t>Disposal of property, plant and equipment</t>
  </si>
  <si>
    <t>Received/ (repayment) of short term borrowings</t>
  </si>
  <si>
    <t>Payments of Bank interest and other charges</t>
  </si>
  <si>
    <t>Received/ (repayment) of Intercompany debt</t>
  </si>
  <si>
    <t>Received/ (repayment) for Share money deposit</t>
  </si>
  <si>
    <t>Received/ (repayment) of long term borrowings</t>
  </si>
  <si>
    <t>Intangible Assets, net</t>
  </si>
  <si>
    <t>Assets held for sale</t>
  </si>
  <si>
    <t>Operating Profit</t>
  </si>
  <si>
    <t>Deferred tax income resulting from reduction in income tax rate</t>
  </si>
  <si>
    <t>Payments for intangible assets</t>
  </si>
  <si>
    <t>Proceeds from issuance of shares</t>
  </si>
  <si>
    <t>Proceeds from shares premium</t>
  </si>
  <si>
    <t>6 months</t>
  </si>
  <si>
    <t>Balance Sheet</t>
  </si>
  <si>
    <t>As at year end</t>
  </si>
  <si>
    <t>NON CURRENT ASSETS</t>
  </si>
  <si>
    <t>CURRENT ASSETS</t>
  </si>
  <si>
    <t>Liabilities and Capital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</si>
  <si>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</si>
  <si>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</si>
  <si>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</si>
  <si>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</si>
  <si>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</si>
  <si>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</si>
  <si>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</si>
  <si>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</si>
  <si>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Gross Profit</t>
  </si>
  <si>
    <t>Operating Income/(Expenses)</t>
  </si>
  <si>
    <t>Non-Operating Income/(Expenses)</t>
  </si>
  <si>
    <t>Profit Before contribution to WPPF &amp; WF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</si>
  <si>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</si>
  <si>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</si>
  <si>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</si>
  <si>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</si>
  <si>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</si>
  <si>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</si>
  <si>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</si>
  <si>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</si>
  <si>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</si>
  <si>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</si>
  <si>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</si>
  <si>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</si>
  <si>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</si>
  <si>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</si>
  <si>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</si>
  <si>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</si>
  <si>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</si>
  <si>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</si>
  <si>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</si>
  <si>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</si>
  <si>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</si>
  <si>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</si>
  <si>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Payments of dividends to owners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</si>
</sst>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8">
    <xf numFmtId="0" fontId="0" fillId="0" borderId="0" xfId="0"/>
    <xf numFmtId="41" fontId="0" fillId="0" borderId="0" xfId="0" applyNumberFormat="1"/>
    <xf numFmtId="41" fontId="1" fillId="0" borderId="0" xfId="1" applyNumberFormat="1" applyFont="1"/>
    <xf numFmtId="41" fontId="0" fillId="0" borderId="0" xfId="1" applyNumberFormat="1" applyFont="1" applyBorder="1"/>
    <xf numFmtId="41" fontId="5" fillId="0" borderId="0" xfId="1" applyNumberFormat="1" applyFont="1"/>
    <xf numFmtId="41" fontId="0" fillId="0" borderId="0" xfId="1" applyNumberFormat="1" applyFont="1"/>
    <xf numFmtId="41" fontId="0" fillId="0" borderId="0" xfId="1" applyNumberFormat="1" applyFont="1" applyAlignment="1">
      <alignment horizontal="center"/>
    </xf>
    <xf numFmtId="41" fontId="1" fillId="0" borderId="0" xfId="0" applyNumberFormat="1" applyFont="1"/>
    <xf numFmtId="164" fontId="0" fillId="0" borderId="0" xfId="0" applyNumberFormat="1"/>
    <xf numFmtId="0" fontId="3" fillId="0" borderId="0" xfId="0" applyNumberFormat="1" applyFont="1"/>
    <xf numFmtId="0" fontId="7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6" fillId="0" borderId="0" xfId="0" applyNumberFormat="1" applyFont="1"/>
    <xf numFmtId="41" fontId="1" fillId="0" borderId="0" xfId="1" applyNumberFormat="1" applyFont="1" applyBorder="1"/>
    <xf numFmtId="41" fontId="0" fillId="0" borderId="0" xfId="2" applyNumberFormat="1" applyFont="1"/>
    <xf numFmtId="0" fontId="4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8" fillId="0" borderId="0" xfId="0" applyFont="1"/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xSplit="1" ySplit="5" topLeftCell="D43" activePane="bottomRight" state="frozen"/>
      <selection pane="topRight" activeCell="B1" sqref="B1"/>
      <selection pane="bottomLeft" activeCell="A6" sqref="A6"/>
      <selection pane="bottomRight" activeCell="K47" sqref="K47"/>
    </sheetView>
  </sheetViews>
  <sheetFormatPr defaultRowHeight="15" x14ac:dyDescent="0.25"/>
  <cols>
    <col min="1" max="1" width="45.85546875" style="12" bestFit="1" customWidth="1"/>
    <col min="2" max="5" width="18.140625" style="1" bestFit="1" customWidth="1"/>
    <col min="6" max="6" width="15.28515625" style="1" bestFit="1" customWidth="1"/>
    <col min="7" max="9" width="15.42578125" style="1" bestFit="1" customWidth="1"/>
    <col min="10" max="16384" width="9.140625" style="1"/>
  </cols>
  <sheetData>
    <row r="1" spans="1:9" ht="15.75" x14ac:dyDescent="0.25">
      <c r="A1" s="18" t="s">
        <v>0</v>
      </c>
    </row>
    <row r="2" spans="1:9" ht="15.75" x14ac:dyDescent="0.25">
      <c r="A2" s="18" t="s">
        <v>57</v>
      </c>
    </row>
    <row r="3" spans="1:9" ht="15.75" x14ac:dyDescent="0.25">
      <c r="A3" s="18" t="s">
        <v>58</v>
      </c>
    </row>
    <row r="5" spans="1:9" s="14" customFormat="1" ht="15.75" x14ac:dyDescent="0.25">
      <c r="A5" s="11"/>
      <c r="B5" s="11">
        <v>2011</v>
      </c>
      <c r="C5" s="11">
        <v>2012</v>
      </c>
      <c r="D5" s="11">
        <v>2013</v>
      </c>
      <c r="E5" s="11">
        <v>2014</v>
      </c>
      <c r="F5" s="11">
        <v>2016</v>
      </c>
      <c r="G5" s="11">
        <v>2017</v>
      </c>
      <c r="H5" s="11">
        <v>2018</v>
      </c>
      <c r="I5" s="11">
        <v>2019</v>
      </c>
    </row>
    <row r="6" spans="1:9" ht="15.75" x14ac:dyDescent="0.25">
      <c r="A6" s="17"/>
    </row>
    <row r="7" spans="1:9" x14ac:dyDescent="0.25">
      <c r="A7" s="19" t="s">
        <v>1</v>
      </c>
      <c r="C7" s="16"/>
      <c r="D7" s="16"/>
      <c r="E7" s="16"/>
    </row>
    <row r="8" spans="1:9" x14ac:dyDescent="0.25">
      <c r="A8" s="20" t="s">
        <v>59</v>
      </c>
      <c r="B8" s="2">
        <f>SUM(B9:B12)</f>
        <v>6714426513</v>
      </c>
      <c r="C8" s="2">
        <f t="shared" ref="C8:I8" si="0">SUM(C9:C12)</f>
        <v>7276427876</v>
      </c>
      <c r="D8" s="2">
        <f t="shared" si="0"/>
        <v>7348653299</v>
      </c>
      <c r="E8" s="2">
        <f t="shared" si="0"/>
        <v>7581268455</v>
      </c>
      <c r="F8" s="2">
        <f t="shared" si="0"/>
        <v>9493645060</v>
      </c>
      <c r="G8" s="2">
        <f t="shared" si="0"/>
        <v>10230771383</v>
      </c>
      <c r="H8" s="2">
        <f t="shared" si="0"/>
        <v>11910497863</v>
      </c>
      <c r="I8" s="2">
        <f t="shared" si="0"/>
        <v>15729748506</v>
      </c>
    </row>
    <row r="9" spans="1:9" x14ac:dyDescent="0.25">
      <c r="A9" s="12" t="s">
        <v>2</v>
      </c>
      <c r="B9" s="5">
        <v>6447434246</v>
      </c>
      <c r="C9" s="5">
        <v>6783327999</v>
      </c>
      <c r="D9" s="5">
        <v>6924694798</v>
      </c>
      <c r="E9" s="5">
        <v>6981908382</v>
      </c>
      <c r="F9" s="1">
        <v>8726373517</v>
      </c>
      <c r="G9" s="1">
        <v>8531687597</v>
      </c>
      <c r="H9" s="1">
        <v>8978458932</v>
      </c>
      <c r="I9" s="1">
        <v>13289188831</v>
      </c>
    </row>
    <row r="10" spans="1:9" x14ac:dyDescent="0.25">
      <c r="A10" s="12" t="s">
        <v>49</v>
      </c>
      <c r="B10" s="5"/>
      <c r="C10" s="5"/>
      <c r="D10" s="5"/>
      <c r="E10" s="5"/>
      <c r="F10" s="1">
        <v>0</v>
      </c>
      <c r="G10" s="1">
        <v>182029780</v>
      </c>
      <c r="H10" s="1">
        <v>174414054</v>
      </c>
      <c r="I10" s="1">
        <v>166798327</v>
      </c>
    </row>
    <row r="11" spans="1:9" x14ac:dyDescent="0.25">
      <c r="A11" s="12" t="s">
        <v>3</v>
      </c>
      <c r="B11" s="5">
        <v>1992267</v>
      </c>
      <c r="C11" s="5">
        <v>228099877</v>
      </c>
      <c r="D11" s="5">
        <v>158958501</v>
      </c>
      <c r="E11" s="5">
        <v>334360073</v>
      </c>
      <c r="F11" s="1">
        <v>502271543</v>
      </c>
      <c r="G11" s="1">
        <v>1252054006</v>
      </c>
      <c r="H11" s="1">
        <v>2492624877</v>
      </c>
      <c r="I11" s="1">
        <v>2008761348</v>
      </c>
    </row>
    <row r="12" spans="1:9" x14ac:dyDescent="0.25">
      <c r="A12" s="12" t="s">
        <v>4</v>
      </c>
      <c r="B12" s="5">
        <v>265000000</v>
      </c>
      <c r="C12" s="5">
        <v>265000000</v>
      </c>
      <c r="D12" s="5">
        <v>265000000</v>
      </c>
      <c r="E12" s="5">
        <v>265000000</v>
      </c>
      <c r="F12" s="1">
        <v>265000000</v>
      </c>
      <c r="G12" s="1">
        <v>265000000</v>
      </c>
      <c r="H12" s="1">
        <v>265000000</v>
      </c>
      <c r="I12" s="1">
        <v>265000000</v>
      </c>
    </row>
    <row r="13" spans="1:9" x14ac:dyDescent="0.25">
      <c r="B13" s="5"/>
      <c r="C13" s="5"/>
      <c r="D13" s="5"/>
      <c r="E13" s="5"/>
    </row>
    <row r="14" spans="1:9" x14ac:dyDescent="0.25">
      <c r="A14" s="20" t="s">
        <v>60</v>
      </c>
      <c r="B14" s="2">
        <f>SUM(B15:B20)</f>
        <v>7111653762</v>
      </c>
      <c r="C14" s="2">
        <f t="shared" ref="C14:I14" si="1">SUM(C15:C20)</f>
        <v>7398061913</v>
      </c>
      <c r="D14" s="2">
        <f t="shared" si="1"/>
        <v>9003503986</v>
      </c>
      <c r="E14" s="2">
        <f t="shared" si="1"/>
        <v>9497282063</v>
      </c>
      <c r="F14" s="2">
        <f t="shared" si="1"/>
        <v>9415203876</v>
      </c>
      <c r="G14" s="2">
        <f t="shared" si="1"/>
        <v>10447116551</v>
      </c>
      <c r="H14" s="2">
        <f>SUM(H15:H21)</f>
        <v>13151640417</v>
      </c>
      <c r="I14" s="2">
        <f t="shared" si="1"/>
        <v>14456497247</v>
      </c>
    </row>
    <row r="15" spans="1:9" x14ac:dyDescent="0.25">
      <c r="A15" s="12" t="s">
        <v>5</v>
      </c>
      <c r="B15" s="5">
        <v>2966916961</v>
      </c>
      <c r="C15" s="5">
        <v>3422948901</v>
      </c>
      <c r="D15" s="5">
        <v>5080644406</v>
      </c>
      <c r="E15" s="5">
        <v>5065768840</v>
      </c>
      <c r="F15" s="1">
        <v>5387029832</v>
      </c>
      <c r="G15" s="1">
        <v>6404489989</v>
      </c>
      <c r="H15" s="1">
        <v>7017056343</v>
      </c>
      <c r="I15" s="1">
        <v>7866400203</v>
      </c>
    </row>
    <row r="16" spans="1:9" x14ac:dyDescent="0.25">
      <c r="A16" s="12" t="s">
        <v>16</v>
      </c>
      <c r="B16" s="5">
        <v>1826598665</v>
      </c>
      <c r="C16" s="5">
        <v>1866923593</v>
      </c>
      <c r="D16" s="5">
        <v>2336478951</v>
      </c>
      <c r="E16" s="5">
        <v>2009548564</v>
      </c>
      <c r="F16" s="1">
        <v>1668706073</v>
      </c>
      <c r="G16" s="1">
        <v>1924123929</v>
      </c>
      <c r="H16" s="1">
        <v>2490418884</v>
      </c>
      <c r="I16" s="1">
        <v>3693325197</v>
      </c>
    </row>
    <row r="17" spans="1:9" x14ac:dyDescent="0.25">
      <c r="A17" s="12" t="s">
        <v>17</v>
      </c>
      <c r="B17" s="5">
        <v>1008763211</v>
      </c>
      <c r="C17" s="5">
        <v>785456325</v>
      </c>
      <c r="D17" s="5">
        <v>644565058</v>
      </c>
      <c r="E17" s="5">
        <v>651222775</v>
      </c>
      <c r="F17" s="1">
        <v>828701278</v>
      </c>
      <c r="G17" s="1">
        <v>799021854</v>
      </c>
      <c r="H17" s="1">
        <v>937885549</v>
      </c>
      <c r="I17" s="1">
        <v>829368883</v>
      </c>
    </row>
    <row r="18" spans="1:9" x14ac:dyDescent="0.25">
      <c r="A18" s="12" t="s">
        <v>18</v>
      </c>
      <c r="B18" s="5">
        <v>532372436</v>
      </c>
      <c r="C18" s="5">
        <v>531306107</v>
      </c>
      <c r="D18" s="5">
        <v>657242337</v>
      </c>
      <c r="E18" s="5">
        <v>676297769</v>
      </c>
      <c r="F18" s="1">
        <v>378373534</v>
      </c>
      <c r="G18" s="1">
        <v>495946126</v>
      </c>
      <c r="H18" s="1">
        <v>548937061</v>
      </c>
      <c r="I18" s="1">
        <v>374697109</v>
      </c>
    </row>
    <row r="19" spans="1:9" x14ac:dyDescent="0.25">
      <c r="A19" s="12" t="s">
        <v>19</v>
      </c>
      <c r="B19" s="5">
        <v>641741873</v>
      </c>
      <c r="C19" s="5">
        <v>483962941</v>
      </c>
      <c r="D19" s="5">
        <v>145071321</v>
      </c>
      <c r="E19" s="5">
        <v>830475254</v>
      </c>
      <c r="F19" s="1">
        <v>950175193</v>
      </c>
      <c r="G19" s="1">
        <v>676422504</v>
      </c>
      <c r="H19" s="1">
        <v>191985058</v>
      </c>
      <c r="I19" s="1">
        <v>356051064</v>
      </c>
    </row>
    <row r="20" spans="1:9" x14ac:dyDescent="0.25">
      <c r="A20" s="12" t="s">
        <v>20</v>
      </c>
      <c r="B20" s="5">
        <v>135260616</v>
      </c>
      <c r="C20" s="5">
        <v>307464046</v>
      </c>
      <c r="D20" s="5">
        <v>139501913</v>
      </c>
      <c r="E20" s="5">
        <v>263968861</v>
      </c>
      <c r="F20" s="1">
        <v>202217966</v>
      </c>
      <c r="G20" s="1">
        <v>147112149</v>
      </c>
      <c r="H20" s="1">
        <v>1519454492</v>
      </c>
      <c r="I20" s="1">
        <v>1336654791</v>
      </c>
    </row>
    <row r="21" spans="1:9" x14ac:dyDescent="0.25">
      <c r="A21" s="12" t="s">
        <v>50</v>
      </c>
      <c r="B21" s="5"/>
      <c r="C21" s="5"/>
      <c r="D21" s="5"/>
      <c r="E21" s="5"/>
      <c r="H21" s="1">
        <v>445903030</v>
      </c>
    </row>
    <row r="22" spans="1:9" x14ac:dyDescent="0.25">
      <c r="A22" s="13"/>
      <c r="B22" s="2">
        <f>B8+B14</f>
        <v>13826080275</v>
      </c>
      <c r="C22" s="2">
        <f t="shared" ref="C22:E22" si="2">C8+C14</f>
        <v>14674489789</v>
      </c>
      <c r="D22" s="2">
        <f t="shared" si="2"/>
        <v>16352157285</v>
      </c>
      <c r="E22" s="2">
        <f t="shared" si="2"/>
        <v>17078550518</v>
      </c>
      <c r="F22" s="2">
        <f>F8+F14+1</f>
        <v>18908848937</v>
      </c>
      <c r="G22" s="2">
        <f t="shared" ref="G22:I22" si="3">G8+G14</f>
        <v>20677887934</v>
      </c>
      <c r="H22" s="2">
        <f t="shared" si="3"/>
        <v>25062138280</v>
      </c>
      <c r="I22" s="2">
        <f t="shared" si="3"/>
        <v>30186245753</v>
      </c>
    </row>
    <row r="24" spans="1:9" ht="15.75" x14ac:dyDescent="0.25">
      <c r="A24" s="21" t="s">
        <v>61</v>
      </c>
    </row>
    <row r="25" spans="1:9" ht="15.75" x14ac:dyDescent="0.25">
      <c r="A25" s="22" t="s">
        <v>10</v>
      </c>
      <c r="B25" s="5"/>
      <c r="C25" s="5"/>
      <c r="D25" s="5"/>
      <c r="E25" s="5"/>
    </row>
    <row r="26" spans="1:9" x14ac:dyDescent="0.25">
      <c r="A26" s="20" t="s">
        <v>62</v>
      </c>
      <c r="B26" s="2">
        <f>SUM(B27:B29)</f>
        <v>3133233914</v>
      </c>
      <c r="C26" s="2">
        <f t="shared" ref="C26:I26" si="4">SUM(C27:C29)</f>
        <v>3600763165</v>
      </c>
      <c r="D26" s="2">
        <f t="shared" si="4"/>
        <v>4801607524</v>
      </c>
      <c r="E26" s="2">
        <f t="shared" si="4"/>
        <v>4976478306</v>
      </c>
      <c r="F26" s="2">
        <f t="shared" si="4"/>
        <v>4992509158</v>
      </c>
      <c r="G26" s="2">
        <f t="shared" si="4"/>
        <v>5736220675</v>
      </c>
      <c r="H26" s="2">
        <f t="shared" si="4"/>
        <v>5527266137</v>
      </c>
      <c r="I26" s="2">
        <f t="shared" si="4"/>
        <v>10193472915</v>
      </c>
    </row>
    <row r="27" spans="1:9" x14ac:dyDescent="0.25">
      <c r="A27" s="12" t="s">
        <v>11</v>
      </c>
      <c r="B27" s="5">
        <v>2219843450</v>
      </c>
      <c r="C27" s="5">
        <v>2617654183</v>
      </c>
      <c r="D27" s="5">
        <v>3728734325</v>
      </c>
      <c r="E27" s="5">
        <v>3197201901</v>
      </c>
      <c r="F27" s="1">
        <v>3615249045</v>
      </c>
      <c r="G27" s="1">
        <v>3951198382</v>
      </c>
      <c r="H27" s="1">
        <v>3824172892</v>
      </c>
      <c r="I27" s="1">
        <v>8436605911</v>
      </c>
    </row>
    <row r="28" spans="1:9" x14ac:dyDescent="0.25">
      <c r="A28" s="12" t="s">
        <v>12</v>
      </c>
      <c r="B28" s="5">
        <v>913390464</v>
      </c>
      <c r="C28" s="5">
        <v>983108982</v>
      </c>
      <c r="D28" s="5">
        <v>1072873199</v>
      </c>
      <c r="E28" s="5">
        <v>1094811942</v>
      </c>
      <c r="F28" s="1">
        <v>1377260113</v>
      </c>
      <c r="G28" s="1">
        <v>1355892166</v>
      </c>
      <c r="H28" s="1">
        <v>957392014</v>
      </c>
      <c r="I28" s="1">
        <v>1076753353</v>
      </c>
    </row>
    <row r="29" spans="1:9" x14ac:dyDescent="0.25">
      <c r="A29" s="12" t="s">
        <v>13</v>
      </c>
      <c r="B29" s="6" t="s">
        <v>15</v>
      </c>
      <c r="C29" s="6" t="s">
        <v>15</v>
      </c>
      <c r="D29" s="6" t="s">
        <v>15</v>
      </c>
      <c r="E29" s="5">
        <v>684464463</v>
      </c>
      <c r="F29" s="1">
        <v>0</v>
      </c>
      <c r="G29" s="1">
        <v>429130127</v>
      </c>
      <c r="H29" s="1">
        <v>745701231</v>
      </c>
      <c r="I29" s="1">
        <v>680113651</v>
      </c>
    </row>
    <row r="30" spans="1:9" x14ac:dyDescent="0.25">
      <c r="B30" s="5"/>
      <c r="C30" s="5"/>
      <c r="D30" s="5"/>
      <c r="E30" s="5"/>
    </row>
    <row r="31" spans="1:9" x14ac:dyDescent="0.25">
      <c r="A31" s="20" t="s">
        <v>63</v>
      </c>
      <c r="B31" s="2">
        <f>SUM(B32:B37)</f>
        <v>7979595005</v>
      </c>
      <c r="C31" s="2">
        <f t="shared" ref="C31:I31" si="5">SUM(C32:C37)</f>
        <v>8646505100</v>
      </c>
      <c r="D31" s="2">
        <f t="shared" si="5"/>
        <v>9026257499</v>
      </c>
      <c r="E31" s="2">
        <f t="shared" si="5"/>
        <v>9357472342</v>
      </c>
      <c r="F31" s="2">
        <f t="shared" si="5"/>
        <v>9411486165</v>
      </c>
      <c r="G31" s="2">
        <f t="shared" si="5"/>
        <v>10054493397</v>
      </c>
      <c r="H31" s="2">
        <f t="shared" si="5"/>
        <v>11985370599</v>
      </c>
      <c r="I31" s="2">
        <f t="shared" si="5"/>
        <v>12512520539</v>
      </c>
    </row>
    <row r="32" spans="1:9" x14ac:dyDescent="0.25">
      <c r="A32" s="12" t="s">
        <v>21</v>
      </c>
      <c r="B32" s="5">
        <v>409461681</v>
      </c>
      <c r="C32" s="5">
        <v>506588995</v>
      </c>
      <c r="D32" s="5">
        <v>1559098772</v>
      </c>
      <c r="E32" s="5">
        <v>1355503553</v>
      </c>
      <c r="F32" s="1">
        <v>1122530545</v>
      </c>
      <c r="G32" s="1">
        <v>1406953250</v>
      </c>
      <c r="H32" s="1">
        <v>1243949246</v>
      </c>
      <c r="I32" s="1">
        <v>1740500152</v>
      </c>
    </row>
    <row r="33" spans="1:9" x14ac:dyDescent="0.25">
      <c r="A33" s="12" t="s">
        <v>22</v>
      </c>
      <c r="B33" s="5">
        <v>4327520130</v>
      </c>
      <c r="C33" s="5">
        <v>6526347929</v>
      </c>
      <c r="D33" s="5">
        <v>6256819864</v>
      </c>
      <c r="E33" s="5">
        <v>7011870577</v>
      </c>
      <c r="F33" s="1">
        <v>7353006858</v>
      </c>
      <c r="G33" s="1">
        <v>7177429134</v>
      </c>
      <c r="H33" s="1">
        <v>8975971861</v>
      </c>
      <c r="I33" s="1">
        <v>8084230977</v>
      </c>
    </row>
    <row r="34" spans="1:9" x14ac:dyDescent="0.25">
      <c r="A34" s="12" t="s">
        <v>23</v>
      </c>
      <c r="B34" s="5">
        <v>398801621</v>
      </c>
      <c r="C34" s="5">
        <v>499383475</v>
      </c>
      <c r="D34" s="5">
        <v>438144002</v>
      </c>
      <c r="E34" s="5">
        <v>625897817</v>
      </c>
      <c r="F34" s="1">
        <v>851592785</v>
      </c>
      <c r="G34" s="1">
        <v>1127084970</v>
      </c>
      <c r="H34" s="1">
        <v>1311916559</v>
      </c>
      <c r="I34" s="1">
        <v>2296713496</v>
      </c>
    </row>
    <row r="35" spans="1:9" x14ac:dyDescent="0.25">
      <c r="A35" s="12" t="s">
        <v>24</v>
      </c>
      <c r="B35" s="5">
        <v>725430015</v>
      </c>
      <c r="C35" s="6" t="s">
        <v>15</v>
      </c>
      <c r="D35" s="6" t="s">
        <v>15</v>
      </c>
      <c r="E35" s="6" t="s">
        <v>15</v>
      </c>
      <c r="F35" s="1">
        <v>0</v>
      </c>
    </row>
    <row r="36" spans="1:9" x14ac:dyDescent="0.25">
      <c r="A36" s="12" t="s">
        <v>25</v>
      </c>
      <c r="B36" s="5">
        <v>1670349295</v>
      </c>
      <c r="C36" s="5">
        <v>753681301</v>
      </c>
      <c r="D36" s="5">
        <v>359155169</v>
      </c>
      <c r="E36" s="5">
        <v>21600110</v>
      </c>
      <c r="F36" s="1">
        <v>18883957</v>
      </c>
      <c r="G36" s="1">
        <v>45996985</v>
      </c>
      <c r="H36" s="1">
        <v>22979585</v>
      </c>
      <c r="I36" s="1">
        <v>125844073</v>
      </c>
    </row>
    <row r="37" spans="1:9" x14ac:dyDescent="0.25">
      <c r="A37" s="12" t="s">
        <v>14</v>
      </c>
      <c r="B37" s="5">
        <v>448032263</v>
      </c>
      <c r="C37" s="5">
        <v>360503400</v>
      </c>
      <c r="D37" s="5">
        <v>413039692</v>
      </c>
      <c r="E37" s="5">
        <v>342600285</v>
      </c>
      <c r="F37" s="1">
        <v>65472020</v>
      </c>
      <c r="G37" s="1">
        <v>297029058</v>
      </c>
      <c r="H37" s="1">
        <v>430553348</v>
      </c>
      <c r="I37" s="1">
        <v>265231841</v>
      </c>
    </row>
    <row r="38" spans="1:9" x14ac:dyDescent="0.25">
      <c r="A38" s="13"/>
      <c r="B38" s="2">
        <f>B26+B31</f>
        <v>11112828919</v>
      </c>
      <c r="C38" s="2">
        <f t="shared" ref="C38:E38" si="6">C26+C31</f>
        <v>12247268265</v>
      </c>
      <c r="D38" s="2">
        <f t="shared" si="6"/>
        <v>13827865023</v>
      </c>
      <c r="E38" s="2">
        <f t="shared" si="6"/>
        <v>14333950648</v>
      </c>
      <c r="F38" s="2">
        <f t="shared" ref="F38:I38" si="7">F26+F31</f>
        <v>14403995323</v>
      </c>
      <c r="G38" s="2">
        <f t="shared" si="7"/>
        <v>15790714072</v>
      </c>
      <c r="H38" s="2">
        <f t="shared" si="7"/>
        <v>17512636736</v>
      </c>
      <c r="I38" s="2">
        <f t="shared" si="7"/>
        <v>22705993454</v>
      </c>
    </row>
    <row r="39" spans="1:9" x14ac:dyDescent="0.25">
      <c r="A39" s="13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0" t="s">
        <v>64</v>
      </c>
      <c r="B40" s="2">
        <f>SUM(B41:B44)</f>
        <v>2713251356</v>
      </c>
      <c r="C40" s="2">
        <f t="shared" ref="C40:E40" si="8">SUM(C41:C44)</f>
        <v>2427221524</v>
      </c>
      <c r="D40" s="2">
        <f t="shared" si="8"/>
        <v>2524292262</v>
      </c>
      <c r="E40" s="2">
        <f t="shared" si="8"/>
        <v>2744599870</v>
      </c>
      <c r="F40" s="2">
        <f t="shared" ref="F40:I40" si="9">SUM(F41:F44)</f>
        <v>4504853614</v>
      </c>
      <c r="G40" s="2">
        <f t="shared" si="9"/>
        <v>4887173861</v>
      </c>
      <c r="H40" s="2">
        <f t="shared" si="9"/>
        <v>7549501544</v>
      </c>
      <c r="I40" s="2">
        <f t="shared" si="9"/>
        <v>7480252300</v>
      </c>
    </row>
    <row r="41" spans="1:9" x14ac:dyDescent="0.25">
      <c r="A41" s="12" t="s">
        <v>6</v>
      </c>
      <c r="B41" s="5">
        <v>190521500</v>
      </c>
      <c r="C41" s="5">
        <v>190521500</v>
      </c>
      <c r="D41" s="5">
        <v>190521500</v>
      </c>
      <c r="E41" s="5">
        <v>495355900</v>
      </c>
      <c r="F41" s="1">
        <v>1477497750</v>
      </c>
      <c r="G41" s="1">
        <v>1477497750</v>
      </c>
      <c r="H41" s="1">
        <v>1737914410</v>
      </c>
      <c r="I41" s="1">
        <v>1737914410</v>
      </c>
    </row>
    <row r="42" spans="1:9" x14ac:dyDescent="0.25">
      <c r="A42" s="12" t="s">
        <v>7</v>
      </c>
      <c r="B42" s="5">
        <v>1333174750</v>
      </c>
      <c r="C42" s="5">
        <v>982141850</v>
      </c>
      <c r="D42" s="5">
        <v>982141850</v>
      </c>
      <c r="E42" s="5">
        <v>982141850</v>
      </c>
      <c r="F42" s="1">
        <v>0</v>
      </c>
      <c r="H42" s="1">
        <v>1739583292</v>
      </c>
      <c r="I42" s="1">
        <v>1739583292</v>
      </c>
    </row>
    <row r="43" spans="1:9" x14ac:dyDescent="0.25">
      <c r="A43" s="12" t="s">
        <v>8</v>
      </c>
      <c r="B43" s="5">
        <v>1036978164</v>
      </c>
      <c r="C43" s="5">
        <v>1005512912</v>
      </c>
      <c r="D43" s="5">
        <v>974076597</v>
      </c>
      <c r="E43" s="5">
        <v>942640289</v>
      </c>
      <c r="F43" s="1">
        <v>2171846967</v>
      </c>
      <c r="G43" s="1">
        <v>2141302617</v>
      </c>
      <c r="H43" s="1">
        <v>2112514322</v>
      </c>
      <c r="I43" s="1">
        <v>2092726250</v>
      </c>
    </row>
    <row r="44" spans="1:9" x14ac:dyDescent="0.25">
      <c r="A44" s="12" t="s">
        <v>9</v>
      </c>
      <c r="B44" s="5">
        <v>152576942</v>
      </c>
      <c r="C44" s="5">
        <v>249045262</v>
      </c>
      <c r="D44" s="5">
        <v>377552315</v>
      </c>
      <c r="E44" s="5">
        <v>324461831</v>
      </c>
      <c r="F44" s="1">
        <v>855508897</v>
      </c>
      <c r="G44" s="1">
        <v>1268373494</v>
      </c>
      <c r="H44" s="1">
        <v>1959489520</v>
      </c>
      <c r="I44" s="1">
        <v>1910028348</v>
      </c>
    </row>
    <row r="45" spans="1:9" x14ac:dyDescent="0.25">
      <c r="A45" s="13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13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13"/>
      <c r="B47" s="2">
        <f>B38+B40</f>
        <v>13826080275</v>
      </c>
      <c r="C47" s="2">
        <f>C38+C40</f>
        <v>14674489789</v>
      </c>
      <c r="D47" s="2">
        <f>D38+D40</f>
        <v>16352157285</v>
      </c>
      <c r="E47" s="2">
        <f>E38+E40</f>
        <v>17078550518</v>
      </c>
      <c r="F47" s="2">
        <f>F38+F40</f>
        <v>18908848937</v>
      </c>
      <c r="G47" s="2">
        <f>G38+G40+1</f>
        <v>20677887934</v>
      </c>
      <c r="H47" s="2">
        <f>H38+H40</f>
        <v>25062138280</v>
      </c>
      <c r="I47" s="2">
        <f>I38+I40</f>
        <v>30186245754</v>
      </c>
    </row>
    <row r="49" spans="1:9" s="8" customFormat="1" x14ac:dyDescent="0.25">
      <c r="A49" s="23" t="s">
        <v>65</v>
      </c>
      <c r="B49" s="8">
        <f t="shared" ref="B49:C49" si="10">B40/(B41/10)</f>
        <v>142.41181997832265</v>
      </c>
      <c r="C49" s="8">
        <f t="shared" si="10"/>
        <v>127.39882501449968</v>
      </c>
      <c r="D49" s="8">
        <f t="shared" ref="D49:H49" si="11">(D22-D38)/(D41/10)</f>
        <v>132.4938267859533</v>
      </c>
      <c r="E49" s="8">
        <f t="shared" si="11"/>
        <v>55.406625216334355</v>
      </c>
      <c r="F49" s="8">
        <f t="shared" si="11"/>
        <v>30.489749402325653</v>
      </c>
      <c r="G49" s="8">
        <f t="shared" si="11"/>
        <v>33.077369234572437</v>
      </c>
      <c r="H49" s="8">
        <f t="shared" si="11"/>
        <v>43.440007750439214</v>
      </c>
      <c r="I49" s="8">
        <f>(I22-I38)/(I41/10)</f>
        <v>43.041545981542328</v>
      </c>
    </row>
    <row r="50" spans="1:9" x14ac:dyDescent="0.25">
      <c r="A50" s="23" t="s">
        <v>66</v>
      </c>
      <c r="B50" s="1">
        <f>B41/10</f>
        <v>19052150</v>
      </c>
      <c r="C50" s="1">
        <f t="shared" ref="C50:I50" si="12">C41/10</f>
        <v>19052150</v>
      </c>
      <c r="D50" s="1">
        <f t="shared" si="12"/>
        <v>19052150</v>
      </c>
      <c r="E50" s="1">
        <f t="shared" si="12"/>
        <v>49535590</v>
      </c>
      <c r="F50" s="1">
        <f t="shared" si="12"/>
        <v>147749775</v>
      </c>
      <c r="G50" s="1">
        <f t="shared" si="12"/>
        <v>147749775</v>
      </c>
      <c r="H50" s="1">
        <f t="shared" si="12"/>
        <v>173791441</v>
      </c>
      <c r="I50" s="1">
        <f t="shared" si="12"/>
        <v>173791441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5" topLeftCell="G18" activePane="bottomRight" state="frozen"/>
      <selection pane="topRight" activeCell="B1" sqref="B1"/>
      <selection pane="bottomLeft" activeCell="A6" sqref="A6"/>
      <selection pane="bottomRight" activeCell="L24" sqref="L24"/>
    </sheetView>
  </sheetViews>
  <sheetFormatPr defaultRowHeight="15" x14ac:dyDescent="0.25"/>
  <cols>
    <col min="1" max="1" width="48.5703125" style="12" bestFit="1" customWidth="1"/>
    <col min="2" max="2" width="17.85546875" style="1" bestFit="1" customWidth="1"/>
    <col min="3" max="5" width="18.140625" style="1" bestFit="1" customWidth="1"/>
    <col min="6" max="9" width="15.28515625" style="1" bestFit="1" customWidth="1"/>
    <col min="10" max="16384" width="9.140625" style="1"/>
  </cols>
  <sheetData>
    <row r="1" spans="1:9" ht="15.75" x14ac:dyDescent="0.25">
      <c r="A1" s="18" t="s">
        <v>0</v>
      </c>
    </row>
    <row r="2" spans="1:9" ht="15.75" x14ac:dyDescent="0.25">
      <c r="A2" s="18" t="s">
        <v>67</v>
      </c>
    </row>
    <row r="3" spans="1:9" ht="15.75" x14ac:dyDescent="0.25">
      <c r="A3" s="18" t="s">
        <v>58</v>
      </c>
    </row>
    <row r="5" spans="1:9" s="14" customFormat="1" ht="15.75" x14ac:dyDescent="0.25">
      <c r="A5" s="11"/>
      <c r="B5" s="11">
        <v>2011</v>
      </c>
      <c r="C5" s="11">
        <v>2012</v>
      </c>
      <c r="D5" s="11">
        <v>2013</v>
      </c>
      <c r="E5" s="11">
        <v>2014</v>
      </c>
      <c r="F5" s="11">
        <v>2016</v>
      </c>
      <c r="G5" s="11">
        <v>2017</v>
      </c>
      <c r="H5" s="11">
        <v>2018</v>
      </c>
      <c r="I5" s="11">
        <v>2019</v>
      </c>
    </row>
    <row r="7" spans="1:9" x14ac:dyDescent="0.25">
      <c r="A7" s="23" t="s">
        <v>68</v>
      </c>
      <c r="B7" s="3">
        <v>9086822654</v>
      </c>
      <c r="C7" s="3">
        <v>10231758607</v>
      </c>
      <c r="D7" s="3">
        <v>10501929489</v>
      </c>
      <c r="E7" s="3">
        <v>10335094709</v>
      </c>
      <c r="F7" s="1">
        <v>16128490504</v>
      </c>
      <c r="G7" s="1">
        <v>10004078641</v>
      </c>
      <c r="H7" s="1">
        <v>10821096081</v>
      </c>
      <c r="I7" s="1">
        <v>11039126581</v>
      </c>
    </row>
    <row r="8" spans="1:9" x14ac:dyDescent="0.25">
      <c r="A8" t="s">
        <v>69</v>
      </c>
      <c r="B8" s="3">
        <v>7514925456</v>
      </c>
      <c r="C8" s="3">
        <v>8597727339</v>
      </c>
      <c r="D8" s="3">
        <v>8789943753</v>
      </c>
      <c r="E8" s="3">
        <v>8545083397</v>
      </c>
      <c r="F8" s="1">
        <v>13296742811</v>
      </c>
      <c r="G8" s="1">
        <v>8179665278</v>
      </c>
      <c r="H8" s="1">
        <v>8900519500</v>
      </c>
      <c r="I8" s="1">
        <v>8940367498</v>
      </c>
    </row>
    <row r="9" spans="1:9" x14ac:dyDescent="0.25">
      <c r="A9" s="23" t="s">
        <v>70</v>
      </c>
      <c r="B9" s="15">
        <f>B7-B8</f>
        <v>1571897198</v>
      </c>
      <c r="C9" s="15">
        <f t="shared" ref="C9:E9" si="0">C7-C8</f>
        <v>1634031268</v>
      </c>
      <c r="D9" s="15">
        <f t="shared" si="0"/>
        <v>1711985736</v>
      </c>
      <c r="E9" s="15">
        <f t="shared" si="0"/>
        <v>1790011312</v>
      </c>
      <c r="F9" s="15">
        <f t="shared" ref="F9:I9" si="1">F7-F8</f>
        <v>2831747693</v>
      </c>
      <c r="G9" s="15">
        <f t="shared" si="1"/>
        <v>1824413363</v>
      </c>
      <c r="H9" s="15">
        <f t="shared" si="1"/>
        <v>1920576581</v>
      </c>
      <c r="I9" s="15">
        <f t="shared" si="1"/>
        <v>2098759083</v>
      </c>
    </row>
    <row r="10" spans="1:9" x14ac:dyDescent="0.25">
      <c r="B10" s="3"/>
      <c r="C10" s="3"/>
      <c r="D10" s="3"/>
      <c r="E10" s="3"/>
      <c r="F10" s="3"/>
      <c r="G10" s="3"/>
      <c r="H10" s="3"/>
      <c r="I10" s="3"/>
    </row>
    <row r="11" spans="1:9" s="7" customFormat="1" x14ac:dyDescent="0.25">
      <c r="A11" s="23" t="s">
        <v>71</v>
      </c>
      <c r="B11" s="15">
        <f>SUM(B12:B13)</f>
        <v>431069049</v>
      </c>
      <c r="C11" s="15">
        <f t="shared" ref="C11:I11" si="2">SUM(C12:C13)</f>
        <v>472944990</v>
      </c>
      <c r="D11" s="15">
        <f t="shared" si="2"/>
        <v>437008431</v>
      </c>
      <c r="E11" s="15">
        <f t="shared" si="2"/>
        <v>448873516</v>
      </c>
      <c r="F11" s="15">
        <f t="shared" si="2"/>
        <v>620418991</v>
      </c>
      <c r="G11" s="15">
        <f t="shared" si="2"/>
        <v>401605712</v>
      </c>
      <c r="H11" s="15">
        <f t="shared" si="2"/>
        <v>588270485</v>
      </c>
      <c r="I11" s="15">
        <f t="shared" si="2"/>
        <v>621897662</v>
      </c>
    </row>
    <row r="12" spans="1:9" x14ac:dyDescent="0.25">
      <c r="A12" s="12" t="s">
        <v>27</v>
      </c>
      <c r="B12" s="3">
        <v>269373262</v>
      </c>
      <c r="C12" s="3">
        <v>358983288</v>
      </c>
      <c r="D12" s="3">
        <v>312085457</v>
      </c>
      <c r="E12" s="3">
        <v>328817147</v>
      </c>
      <c r="F12" s="3">
        <v>430826556</v>
      </c>
      <c r="G12" s="3">
        <v>291649647</v>
      </c>
      <c r="H12" s="3">
        <v>367119296</v>
      </c>
      <c r="I12" s="3">
        <v>392866946</v>
      </c>
    </row>
    <row r="13" spans="1:9" x14ac:dyDescent="0.25">
      <c r="A13" s="12" t="s">
        <v>28</v>
      </c>
      <c r="B13" s="3">
        <v>161695787</v>
      </c>
      <c r="C13" s="3">
        <v>113961702</v>
      </c>
      <c r="D13" s="3">
        <v>124922974</v>
      </c>
      <c r="E13" s="3">
        <v>120056369</v>
      </c>
      <c r="F13" s="3">
        <v>189592435</v>
      </c>
      <c r="G13" s="3">
        <v>109956065</v>
      </c>
      <c r="H13" s="3">
        <v>221151189</v>
      </c>
      <c r="I13" s="1">
        <v>229030716</v>
      </c>
    </row>
    <row r="14" spans="1:9" s="7" customFormat="1" x14ac:dyDescent="0.25">
      <c r="A14" s="23" t="s">
        <v>51</v>
      </c>
      <c r="B14" s="15">
        <f>B9-B11</f>
        <v>1140828149</v>
      </c>
      <c r="C14" s="15">
        <f t="shared" ref="C14:I14" si="3">C9-C11</f>
        <v>1161086278</v>
      </c>
      <c r="D14" s="15">
        <f t="shared" si="3"/>
        <v>1274977305</v>
      </c>
      <c r="E14" s="15">
        <f t="shared" si="3"/>
        <v>1341137796</v>
      </c>
      <c r="F14" s="15">
        <f t="shared" si="3"/>
        <v>2211328702</v>
      </c>
      <c r="G14" s="15">
        <f t="shared" si="3"/>
        <v>1422807651</v>
      </c>
      <c r="H14" s="15">
        <f t="shared" si="3"/>
        <v>1332306096</v>
      </c>
      <c r="I14" s="15">
        <f t="shared" si="3"/>
        <v>1476861421</v>
      </c>
    </row>
    <row r="15" spans="1:9" s="7" customFormat="1" x14ac:dyDescent="0.25">
      <c r="A15" s="24" t="s">
        <v>72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2" t="s">
        <v>26</v>
      </c>
      <c r="B16" s="3">
        <v>10131224</v>
      </c>
      <c r="C16" s="3">
        <v>7134241</v>
      </c>
      <c r="D16" s="3">
        <v>5328902</v>
      </c>
      <c r="E16" s="3">
        <v>9380554</v>
      </c>
      <c r="F16" s="3">
        <v>2263964</v>
      </c>
      <c r="G16" s="3">
        <v>1076565</v>
      </c>
      <c r="H16" s="3">
        <v>58287049</v>
      </c>
      <c r="I16" s="3">
        <v>129637231</v>
      </c>
    </row>
    <row r="17" spans="1:9" x14ac:dyDescent="0.25">
      <c r="A17" s="12" t="s">
        <v>29</v>
      </c>
      <c r="B17" s="3">
        <v>908347461</v>
      </c>
      <c r="C17" s="3">
        <v>982304468</v>
      </c>
      <c r="D17" s="3">
        <v>1040934961</v>
      </c>
      <c r="E17" s="3">
        <v>1077238571</v>
      </c>
      <c r="F17" s="3">
        <v>1472012712</v>
      </c>
      <c r="G17" s="3">
        <v>800190175</v>
      </c>
      <c r="H17" s="3">
        <v>870449569</v>
      </c>
      <c r="I17" s="3">
        <v>1103924593</v>
      </c>
    </row>
    <row r="18" spans="1:9" x14ac:dyDescent="0.25">
      <c r="A18" s="23" t="s">
        <v>73</v>
      </c>
      <c r="B18" s="15">
        <f>B14+B16-B17</f>
        <v>242611912</v>
      </c>
      <c r="C18" s="15">
        <f t="shared" ref="C18:I18" si="4">C14+C16-C17</f>
        <v>185916051</v>
      </c>
      <c r="D18" s="15">
        <f t="shared" si="4"/>
        <v>239371246</v>
      </c>
      <c r="E18" s="15">
        <f t="shared" si="4"/>
        <v>273279779</v>
      </c>
      <c r="F18" s="15">
        <f t="shared" si="4"/>
        <v>741579954</v>
      </c>
      <c r="G18" s="15">
        <f t="shared" si="4"/>
        <v>623694041</v>
      </c>
      <c r="H18" s="15">
        <f t="shared" si="4"/>
        <v>520143576</v>
      </c>
      <c r="I18" s="15">
        <f t="shared" si="4"/>
        <v>502574059</v>
      </c>
    </row>
    <row r="19" spans="1:9" x14ac:dyDescent="0.25">
      <c r="A19" s="12" t="s">
        <v>30</v>
      </c>
      <c r="B19" s="3"/>
      <c r="C19" s="3"/>
      <c r="D19" s="3"/>
      <c r="E19" s="3"/>
      <c r="F19" s="3">
        <v>37668248</v>
      </c>
      <c r="G19" s="3">
        <v>31184702</v>
      </c>
      <c r="H19" s="3">
        <v>26007179</v>
      </c>
      <c r="I19" s="3">
        <v>25128703</v>
      </c>
    </row>
    <row r="20" spans="1:9" x14ac:dyDescent="0.25">
      <c r="A20" s="23" t="s">
        <v>74</v>
      </c>
      <c r="B20" s="15">
        <f>B18-B19</f>
        <v>242611912</v>
      </c>
      <c r="C20" s="15">
        <f t="shared" ref="C20:E20" si="5">C18-C19</f>
        <v>185916051</v>
      </c>
      <c r="D20" s="15">
        <f t="shared" si="5"/>
        <v>239371246</v>
      </c>
      <c r="E20" s="15">
        <f t="shared" si="5"/>
        <v>273279779</v>
      </c>
      <c r="F20" s="15">
        <f t="shared" ref="F20:I20" si="6">F18-F19</f>
        <v>703911706</v>
      </c>
      <c r="G20" s="15">
        <f t="shared" si="6"/>
        <v>592509339</v>
      </c>
      <c r="H20" s="15">
        <f t="shared" si="6"/>
        <v>494136397</v>
      </c>
      <c r="I20" s="15">
        <f t="shared" si="6"/>
        <v>477445356</v>
      </c>
    </row>
    <row r="21" spans="1:9" x14ac:dyDescent="0.25">
      <c r="A21" s="20" t="s">
        <v>75</v>
      </c>
      <c r="B21" s="15">
        <f>SUM(B22:B23)</f>
        <v>-138320486</v>
      </c>
      <c r="C21" s="15">
        <f t="shared" ref="C21:E21" si="7">SUM(C22:C23)</f>
        <v>-120912982</v>
      </c>
      <c r="D21" s="15">
        <f t="shared" si="7"/>
        <v>-142300509</v>
      </c>
      <c r="E21" s="15">
        <f t="shared" si="7"/>
        <v>-55157062</v>
      </c>
      <c r="F21" s="15">
        <f t="shared" ref="F21:I21" si="8">SUM(F22:F23)</f>
        <v>-122660816</v>
      </c>
      <c r="G21" s="15">
        <f t="shared" si="8"/>
        <v>-207378268</v>
      </c>
      <c r="H21" s="15">
        <f>SUM(H22:H24)</f>
        <v>199503841</v>
      </c>
      <c r="I21" s="15">
        <f t="shared" si="8"/>
        <v>-185596870</v>
      </c>
    </row>
    <row r="22" spans="1:9" x14ac:dyDescent="0.25">
      <c r="A22" s="12" t="s">
        <v>31</v>
      </c>
      <c r="B22" s="3">
        <v>-45484769</v>
      </c>
      <c r="C22" s="3">
        <v>-51194464</v>
      </c>
      <c r="D22" s="3">
        <v>-52536292</v>
      </c>
      <c r="E22" s="3">
        <v>-31033426</v>
      </c>
      <c r="F22" s="3">
        <v>-65472020</v>
      </c>
      <c r="G22" s="3">
        <v>-231557038</v>
      </c>
      <c r="H22" s="3">
        <v>-198996311</v>
      </c>
      <c r="I22" s="3">
        <v>-66235531</v>
      </c>
    </row>
    <row r="23" spans="1:9" x14ac:dyDescent="0.25">
      <c r="A23" s="12" t="s">
        <v>32</v>
      </c>
      <c r="B23" s="3">
        <v>-92835717</v>
      </c>
      <c r="C23" s="3">
        <v>-69718518</v>
      </c>
      <c r="D23" s="3">
        <v>-89764217</v>
      </c>
      <c r="E23" s="3">
        <v>-24123636</v>
      </c>
      <c r="F23" s="3">
        <v>-57188796</v>
      </c>
      <c r="G23" s="3">
        <v>24178770</v>
      </c>
      <c r="H23" s="3">
        <v>75462212</v>
      </c>
      <c r="I23" s="3">
        <v>-119361339</v>
      </c>
    </row>
    <row r="24" spans="1:9" x14ac:dyDescent="0.25">
      <c r="A24" s="12" t="s">
        <v>52</v>
      </c>
      <c r="B24" s="3"/>
      <c r="C24" s="3"/>
      <c r="D24" s="3"/>
      <c r="E24" s="3"/>
      <c r="F24" s="3"/>
      <c r="G24" s="3"/>
      <c r="H24" s="3">
        <v>323037940</v>
      </c>
      <c r="I24" s="3"/>
    </row>
    <row r="25" spans="1:9" x14ac:dyDescent="0.25">
      <c r="A25" s="23" t="s">
        <v>76</v>
      </c>
      <c r="B25" s="15">
        <f>B20+B21</f>
        <v>104291426</v>
      </c>
      <c r="C25" s="15">
        <f t="shared" ref="C25:I25" si="9">C20+C21</f>
        <v>65003069</v>
      </c>
      <c r="D25" s="15">
        <f t="shared" si="9"/>
        <v>97070737</v>
      </c>
      <c r="E25" s="15">
        <f t="shared" si="9"/>
        <v>218122717</v>
      </c>
      <c r="F25" s="15">
        <f t="shared" si="9"/>
        <v>581250890</v>
      </c>
      <c r="G25" s="15">
        <f t="shared" si="9"/>
        <v>385131071</v>
      </c>
      <c r="H25" s="15">
        <f t="shared" si="9"/>
        <v>693640238</v>
      </c>
      <c r="I25" s="15">
        <f t="shared" si="9"/>
        <v>291848486</v>
      </c>
    </row>
    <row r="26" spans="1:9" x14ac:dyDescent="0.25">
      <c r="C26" s="15"/>
      <c r="D26" s="15"/>
      <c r="E26" s="15"/>
    </row>
    <row r="27" spans="1:9" s="8" customFormat="1" x14ac:dyDescent="0.25">
      <c r="A27" s="23" t="s">
        <v>77</v>
      </c>
      <c r="B27" s="8">
        <f>B25/('1'!B41/10)</f>
        <v>5.4739977377881237</v>
      </c>
      <c r="C27" s="8">
        <f>C25/('1'!C41/10)</f>
        <v>3.4118495287933381</v>
      </c>
      <c r="D27" s="8">
        <f>D25/('1'!D41/10)</f>
        <v>5.0950017189661008</v>
      </c>
      <c r="E27" s="8">
        <f>E25/('1'!E41/10)</f>
        <v>4.4033535686160192</v>
      </c>
      <c r="F27" s="8">
        <f>F25/('1'!F41/10)</f>
        <v>3.934022166869628</v>
      </c>
      <c r="G27" s="8">
        <f>G25/('1'!G41/10)</f>
        <v>2.6066440439587808</v>
      </c>
      <c r="H27" s="8">
        <f>H25/('1'!H41/10)</f>
        <v>3.9912220878587457</v>
      </c>
      <c r="I27" s="8">
        <f>I25/('1'!I41/10)</f>
        <v>1.6793029870786329</v>
      </c>
    </row>
    <row r="28" spans="1:9" x14ac:dyDescent="0.25">
      <c r="A28" s="24" t="s">
        <v>78</v>
      </c>
      <c r="B28" s="1">
        <v>19052150</v>
      </c>
      <c r="C28" s="1">
        <v>19052150</v>
      </c>
      <c r="D28" s="1">
        <v>19052150</v>
      </c>
      <c r="E28" s="1">
        <v>49535590</v>
      </c>
      <c r="F28" s="1">
        <v>147749775</v>
      </c>
      <c r="G28" s="1">
        <v>147749775</v>
      </c>
      <c r="H28" s="1">
        <v>173791441</v>
      </c>
      <c r="I28" s="1">
        <v>173791441</v>
      </c>
    </row>
    <row r="29" spans="1:9" x14ac:dyDescent="0.25">
      <c r="B29" s="15"/>
      <c r="C29" s="15"/>
      <c r="D29" s="15"/>
      <c r="E29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L9" sqref="L9"/>
    </sheetView>
  </sheetViews>
  <sheetFormatPr defaultRowHeight="15" x14ac:dyDescent="0.25"/>
  <cols>
    <col min="1" max="1" width="48.5703125" style="12" bestFit="1" customWidth="1"/>
    <col min="2" max="2" width="17.85546875" style="1" bestFit="1" customWidth="1"/>
    <col min="3" max="3" width="15.28515625" style="1" bestFit="1" customWidth="1"/>
    <col min="4" max="4" width="16" style="1" bestFit="1" customWidth="1"/>
    <col min="5" max="5" width="15.28515625" style="1" bestFit="1" customWidth="1"/>
    <col min="6" max="6" width="15" style="1" bestFit="1" customWidth="1"/>
    <col min="7" max="9" width="15.28515625" style="1" bestFit="1" customWidth="1"/>
    <col min="10" max="16384" width="9.140625" style="1"/>
  </cols>
  <sheetData>
    <row r="1" spans="1:9" ht="15.75" x14ac:dyDescent="0.25">
      <c r="A1" s="18" t="s">
        <v>0</v>
      </c>
    </row>
    <row r="2" spans="1:9" ht="15.75" x14ac:dyDescent="0.25">
      <c r="A2" s="18" t="s">
        <v>79</v>
      </c>
    </row>
    <row r="3" spans="1:9" ht="15.75" x14ac:dyDescent="0.25">
      <c r="A3" s="18" t="s">
        <v>58</v>
      </c>
    </row>
    <row r="4" spans="1:9" x14ac:dyDescent="0.25">
      <c r="F4" s="1" t="s">
        <v>56</v>
      </c>
    </row>
    <row r="5" spans="1:9" s="14" customFormat="1" ht="15.75" x14ac:dyDescent="0.25">
      <c r="A5" s="10"/>
      <c r="B5" s="11">
        <v>2011</v>
      </c>
      <c r="C5" s="11">
        <v>2012</v>
      </c>
      <c r="D5" s="11">
        <v>2013</v>
      </c>
      <c r="E5" s="11">
        <v>2014</v>
      </c>
      <c r="F5" s="11">
        <v>2016</v>
      </c>
      <c r="G5" s="11">
        <v>2017</v>
      </c>
      <c r="H5" s="11">
        <v>2018</v>
      </c>
      <c r="I5" s="11">
        <v>2019</v>
      </c>
    </row>
    <row r="7" spans="1:9" x14ac:dyDescent="0.25">
      <c r="A7" s="23" t="s">
        <v>80</v>
      </c>
      <c r="H7" s="2"/>
      <c r="I7" s="2"/>
    </row>
    <row r="8" spans="1:9" x14ac:dyDescent="0.25">
      <c r="A8" s="12" t="s">
        <v>33</v>
      </c>
      <c r="B8" s="3">
        <v>9190730065</v>
      </c>
      <c r="C8" s="3">
        <v>10691959884</v>
      </c>
      <c r="D8" s="3">
        <v>10447130214</v>
      </c>
      <c r="E8" s="3">
        <v>11079966987</v>
      </c>
      <c r="F8" s="1">
        <v>5970276712</v>
      </c>
      <c r="G8" s="1">
        <v>10293716412</v>
      </c>
      <c r="H8" s="4">
        <v>10774865262</v>
      </c>
      <c r="I8" s="4">
        <v>10763476984</v>
      </c>
    </row>
    <row r="9" spans="1:9" x14ac:dyDescent="0.25">
      <c r="A9" s="12" t="s">
        <v>34</v>
      </c>
      <c r="B9" s="3">
        <v>10131224</v>
      </c>
      <c r="C9" s="3">
        <v>7134241</v>
      </c>
      <c r="D9" s="3">
        <v>5328902</v>
      </c>
      <c r="E9" s="3">
        <v>9380554</v>
      </c>
      <c r="F9" s="1">
        <v>518027</v>
      </c>
      <c r="G9" s="1">
        <v>1076565</v>
      </c>
      <c r="H9" s="1">
        <v>35843459</v>
      </c>
      <c r="I9" s="1">
        <v>117403047</v>
      </c>
    </row>
    <row r="10" spans="1:9" x14ac:dyDescent="0.25">
      <c r="A10" s="12" t="s">
        <v>35</v>
      </c>
      <c r="B10" s="5">
        <v>-5940428056</v>
      </c>
      <c r="C10" s="5">
        <v>-9698786480</v>
      </c>
      <c r="D10" s="5">
        <v>-10724483685</v>
      </c>
      <c r="E10" s="5">
        <v>-8609583355</v>
      </c>
      <c r="F10" s="1">
        <v>-4969092464</v>
      </c>
      <c r="G10" s="1">
        <v>-8541156807</v>
      </c>
      <c r="H10" s="1">
        <v>-9273582796</v>
      </c>
      <c r="I10" s="1">
        <v>-8598987415</v>
      </c>
    </row>
    <row r="11" spans="1:9" x14ac:dyDescent="0.25">
      <c r="A11" s="12" t="s">
        <v>36</v>
      </c>
      <c r="B11" s="5">
        <v>-542896738</v>
      </c>
      <c r="C11" s="5">
        <v>-500526206</v>
      </c>
      <c r="D11" s="5">
        <v>-414756083</v>
      </c>
      <c r="E11" s="5">
        <v>-417941889</v>
      </c>
      <c r="F11" s="1">
        <v>-257245100</v>
      </c>
      <c r="G11" s="1">
        <v>-515593183</v>
      </c>
      <c r="H11" s="1">
        <v>-486520332</v>
      </c>
      <c r="I11" s="1">
        <v>-435504614</v>
      </c>
    </row>
    <row r="12" spans="1:9" x14ac:dyDescent="0.25">
      <c r="A12" s="12" t="s">
        <v>37</v>
      </c>
      <c r="B12" s="6" t="s">
        <v>15</v>
      </c>
      <c r="C12" s="6" t="s">
        <v>15</v>
      </c>
      <c r="D12" s="6" t="s">
        <v>15</v>
      </c>
      <c r="E12" s="6" t="s">
        <v>15</v>
      </c>
      <c r="F12" s="1">
        <v>-3667920</v>
      </c>
      <c r="G12" s="1">
        <v>-13256915</v>
      </c>
      <c r="H12" s="1">
        <v>-9693383</v>
      </c>
      <c r="I12" s="1">
        <v>-13578382</v>
      </c>
    </row>
    <row r="13" spans="1:9" x14ac:dyDescent="0.25">
      <c r="A13" s="12" t="s">
        <v>38</v>
      </c>
      <c r="B13" s="5">
        <v>-133904793</v>
      </c>
      <c r="C13" s="5">
        <v>-137656999</v>
      </c>
      <c r="D13" s="5">
        <v>-125936231</v>
      </c>
      <c r="E13" s="5">
        <v>-120528264</v>
      </c>
      <c r="F13" s="1">
        <v>-46129264</v>
      </c>
      <c r="G13" s="1">
        <v>-117572592</v>
      </c>
      <c r="H13" s="1">
        <v>-149775463</v>
      </c>
      <c r="I13" s="1">
        <v>-70831934</v>
      </c>
    </row>
    <row r="14" spans="1:9" x14ac:dyDescent="0.25">
      <c r="A14" s="12" t="s">
        <v>39</v>
      </c>
      <c r="B14" s="6" t="s">
        <v>15</v>
      </c>
      <c r="C14" s="6" t="s">
        <v>15</v>
      </c>
      <c r="D14" s="6" t="s">
        <v>15</v>
      </c>
      <c r="E14" s="5">
        <v>-3929904</v>
      </c>
      <c r="F14" s="1">
        <v>-2037432</v>
      </c>
      <c r="G14" s="1">
        <v>-5615046</v>
      </c>
      <c r="H14" s="1">
        <v>-6931780</v>
      </c>
      <c r="I14" s="1">
        <v>-12181862</v>
      </c>
    </row>
    <row r="15" spans="1:9" x14ac:dyDescent="0.25">
      <c r="A15" s="13"/>
      <c r="B15" s="2">
        <f>SUM(B8:B14)</f>
        <v>2583631702</v>
      </c>
      <c r="C15" s="2">
        <f t="shared" ref="C15:E15" si="0">SUM(C8:C14)</f>
        <v>362124440</v>
      </c>
      <c r="D15" s="2">
        <f t="shared" si="0"/>
        <v>-812716883</v>
      </c>
      <c r="E15" s="2">
        <f t="shared" si="0"/>
        <v>1937364129</v>
      </c>
      <c r="F15" s="2">
        <f t="shared" ref="F15:I15" si="1">SUM(F8:F14)</f>
        <v>692622559</v>
      </c>
      <c r="G15" s="2">
        <f t="shared" si="1"/>
        <v>1101598434</v>
      </c>
      <c r="H15" s="2">
        <f t="shared" si="1"/>
        <v>884204967</v>
      </c>
      <c r="I15" s="2">
        <f t="shared" si="1"/>
        <v>1749795824</v>
      </c>
    </row>
    <row r="16" spans="1:9" x14ac:dyDescent="0.25"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23" t="s">
        <v>81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2" t="s">
        <v>40</v>
      </c>
      <c r="B18" s="5">
        <v>-2074407645</v>
      </c>
      <c r="C18" s="5">
        <v>-982698407</v>
      </c>
      <c r="D18" s="5">
        <v>-547263765</v>
      </c>
      <c r="E18" s="5">
        <v>-583620539</v>
      </c>
      <c r="F18" s="5">
        <v>-274649449</v>
      </c>
      <c r="G18" s="5">
        <v>-437035088</v>
      </c>
      <c r="H18" s="5">
        <v>-1223045645</v>
      </c>
      <c r="I18" s="5">
        <v>-514187248</v>
      </c>
    </row>
    <row r="19" spans="1:9" x14ac:dyDescent="0.25">
      <c r="A19" s="12" t="s">
        <v>53</v>
      </c>
      <c r="B19" s="5"/>
      <c r="C19" s="5"/>
      <c r="D19" s="5"/>
      <c r="E19" s="5"/>
      <c r="F19" s="5"/>
      <c r="G19" s="5">
        <v>-25880635</v>
      </c>
      <c r="H19" s="5"/>
      <c r="I19" s="5"/>
    </row>
    <row r="20" spans="1:9" x14ac:dyDescent="0.25">
      <c r="A20" s="12" t="s">
        <v>41</v>
      </c>
      <c r="B20" s="6" t="s">
        <v>15</v>
      </c>
      <c r="C20" s="6" t="s">
        <v>15</v>
      </c>
      <c r="D20" s="6" t="s">
        <v>15</v>
      </c>
      <c r="E20" s="5">
        <v>-175401573</v>
      </c>
      <c r="F20" s="5">
        <v>-175273202</v>
      </c>
      <c r="G20" s="5">
        <v>-1047014695</v>
      </c>
      <c r="H20" s="5">
        <v>-1726238946</v>
      </c>
      <c r="I20" s="5">
        <v>-4256734211</v>
      </c>
    </row>
    <row r="21" spans="1:9" x14ac:dyDescent="0.25">
      <c r="A21" s="12" t="s">
        <v>42</v>
      </c>
      <c r="B21" s="6" t="s">
        <v>15</v>
      </c>
      <c r="C21" s="6" t="s">
        <v>15</v>
      </c>
      <c r="D21" s="6" t="s">
        <v>15</v>
      </c>
      <c r="E21" s="6" t="s">
        <v>15</v>
      </c>
      <c r="F21" s="5"/>
      <c r="G21" s="5"/>
      <c r="H21" s="5"/>
      <c r="I21" s="5"/>
    </row>
    <row r="22" spans="1:9" x14ac:dyDescent="0.25">
      <c r="A22" s="12" t="s">
        <v>43</v>
      </c>
      <c r="B22" s="6" t="s">
        <v>15</v>
      </c>
      <c r="C22" s="6" t="s">
        <v>15</v>
      </c>
      <c r="D22" s="6" t="s">
        <v>15</v>
      </c>
      <c r="E22" s="5">
        <v>450000</v>
      </c>
      <c r="F22" s="6"/>
      <c r="G22" s="5">
        <v>1120887</v>
      </c>
      <c r="H22" s="6"/>
      <c r="I22" s="6"/>
    </row>
    <row r="23" spans="1:9" x14ac:dyDescent="0.25">
      <c r="A23" s="13"/>
      <c r="B23" s="2">
        <f>SUM(B18:B22)</f>
        <v>-2074407645</v>
      </c>
      <c r="C23" s="2">
        <f t="shared" ref="C23:E23" si="2">SUM(C18:C22)</f>
        <v>-982698407</v>
      </c>
      <c r="D23" s="2">
        <f t="shared" si="2"/>
        <v>-547263765</v>
      </c>
      <c r="E23" s="2">
        <f t="shared" si="2"/>
        <v>-758572112</v>
      </c>
      <c r="F23" s="2">
        <f t="shared" ref="F23:I23" si="3">SUM(F18:F22)</f>
        <v>-449922651</v>
      </c>
      <c r="G23" s="2">
        <f t="shared" si="3"/>
        <v>-1508809531</v>
      </c>
      <c r="H23" s="2">
        <f t="shared" si="3"/>
        <v>-2949284591</v>
      </c>
      <c r="I23" s="2">
        <f t="shared" si="3"/>
        <v>-4770921459</v>
      </c>
    </row>
    <row r="24" spans="1:9" x14ac:dyDescent="0.25"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23" t="s">
        <v>82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12" t="s">
        <v>44</v>
      </c>
      <c r="B26" s="5">
        <v>631809762</v>
      </c>
      <c r="C26" s="5">
        <v>2198827799</v>
      </c>
      <c r="D26" s="5">
        <v>-269528065</v>
      </c>
      <c r="E26" s="5">
        <v>755050713</v>
      </c>
      <c r="F26" s="5">
        <v>830060538</v>
      </c>
      <c r="G26" s="5">
        <v>-175577724</v>
      </c>
      <c r="H26" s="5">
        <v>1798542728</v>
      </c>
      <c r="I26" s="5">
        <v>-891740884</v>
      </c>
    </row>
    <row r="27" spans="1:9" x14ac:dyDescent="0.25">
      <c r="A27" s="12" t="s">
        <v>45</v>
      </c>
      <c r="B27" s="5">
        <v>-908347461</v>
      </c>
      <c r="C27" s="5">
        <v>-982304468</v>
      </c>
      <c r="D27" s="5">
        <v>-1040934961</v>
      </c>
      <c r="E27" s="5">
        <v>-1073308667</v>
      </c>
      <c r="F27" s="5">
        <v>-472904449</v>
      </c>
      <c r="G27" s="5">
        <v>-795571855</v>
      </c>
      <c r="H27" s="5">
        <v>-872099769</v>
      </c>
      <c r="I27" s="5">
        <v>-1098292889</v>
      </c>
    </row>
    <row r="28" spans="1:9" x14ac:dyDescent="0.25">
      <c r="A28" s="12" t="s">
        <v>54</v>
      </c>
      <c r="B28" s="5"/>
      <c r="C28" s="5"/>
      <c r="D28" s="5"/>
      <c r="E28" s="5"/>
      <c r="F28" s="5">
        <v>-420270750</v>
      </c>
      <c r="G28" s="5"/>
      <c r="H28" s="5">
        <v>260416660</v>
      </c>
      <c r="I28" s="5"/>
    </row>
    <row r="29" spans="1:9" x14ac:dyDescent="0.25">
      <c r="A29" s="12" t="s">
        <v>55</v>
      </c>
      <c r="B29" s="5"/>
      <c r="C29" s="5"/>
      <c r="D29" s="5"/>
      <c r="E29" s="5"/>
      <c r="F29" s="5">
        <v>0</v>
      </c>
      <c r="G29" s="5"/>
      <c r="H29" s="5">
        <v>1739583292</v>
      </c>
      <c r="I29" s="5"/>
    </row>
    <row r="30" spans="1:9" x14ac:dyDescent="0.25">
      <c r="A30" s="12" t="s">
        <v>96</v>
      </c>
      <c r="B30" s="5"/>
      <c r="C30" s="5"/>
      <c r="D30" s="5"/>
      <c r="E30" s="5"/>
      <c r="F30" s="5"/>
      <c r="G30" s="5"/>
      <c r="H30" s="5"/>
      <c r="I30" s="5">
        <v>-50970631</v>
      </c>
    </row>
    <row r="31" spans="1:9" x14ac:dyDescent="0.25">
      <c r="A31" s="12" t="s">
        <v>46</v>
      </c>
      <c r="B31" s="5">
        <v>-719017503</v>
      </c>
      <c r="C31" s="5">
        <v>-918683983</v>
      </c>
      <c r="D31" s="5">
        <v>338891620</v>
      </c>
      <c r="E31" s="5">
        <v>-939470</v>
      </c>
      <c r="F31" s="5">
        <v>0</v>
      </c>
      <c r="G31" s="5">
        <v>702882817</v>
      </c>
      <c r="H31" s="5">
        <v>801008550</v>
      </c>
      <c r="I31" s="5">
        <v>-229653586</v>
      </c>
    </row>
    <row r="32" spans="1:9" x14ac:dyDescent="0.25">
      <c r="A32" s="12" t="s">
        <v>47</v>
      </c>
      <c r="B32" s="5">
        <v>388567062</v>
      </c>
      <c r="C32" s="5" t="s">
        <v>15</v>
      </c>
      <c r="D32" s="5" t="s">
        <v>15</v>
      </c>
      <c r="E32" s="5" t="s">
        <v>15</v>
      </c>
      <c r="F32" s="5">
        <v>0</v>
      </c>
      <c r="G32" s="5"/>
      <c r="H32" s="5"/>
      <c r="I32" s="5"/>
    </row>
    <row r="33" spans="1:9" x14ac:dyDescent="0.25">
      <c r="A33" s="12" t="s">
        <v>48</v>
      </c>
      <c r="B33" s="5">
        <v>-131574300</v>
      </c>
      <c r="C33" s="5">
        <v>494938047</v>
      </c>
      <c r="D33" s="5">
        <v>2163589919</v>
      </c>
      <c r="E33" s="5">
        <v>-735127643</v>
      </c>
      <c r="F33" s="5">
        <v>-130118345</v>
      </c>
      <c r="G33" s="5">
        <v>620372042</v>
      </c>
      <c r="H33" s="5">
        <v>-290029495</v>
      </c>
      <c r="I33" s="5">
        <v>5108983925</v>
      </c>
    </row>
    <row r="34" spans="1:9" x14ac:dyDescent="0.25">
      <c r="A34" s="13"/>
      <c r="B34" s="2">
        <f t="shared" ref="B34:I34" si="4">SUM(B26:B33)</f>
        <v>-738562440</v>
      </c>
      <c r="C34" s="2">
        <f t="shared" si="4"/>
        <v>792777395</v>
      </c>
      <c r="D34" s="2">
        <f t="shared" si="4"/>
        <v>1192018513</v>
      </c>
      <c r="E34" s="2">
        <f t="shared" si="4"/>
        <v>-1054325067</v>
      </c>
      <c r="F34" s="2">
        <f t="shared" si="4"/>
        <v>-193233006</v>
      </c>
      <c r="G34" s="2">
        <f t="shared" si="4"/>
        <v>352105280</v>
      </c>
      <c r="H34" s="2">
        <f t="shared" si="4"/>
        <v>3437421966</v>
      </c>
      <c r="I34" s="2">
        <f t="shared" si="4"/>
        <v>2838325935</v>
      </c>
    </row>
    <row r="35" spans="1:9" x14ac:dyDescent="0.25"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25" t="s">
        <v>83</v>
      </c>
      <c r="B36" s="2">
        <f t="shared" ref="B36:I36" si="5">B15+B23+B34</f>
        <v>-229338383</v>
      </c>
      <c r="C36" s="2">
        <f t="shared" si="5"/>
        <v>172203428</v>
      </c>
      <c r="D36" s="2">
        <f t="shared" si="5"/>
        <v>-167962135</v>
      </c>
      <c r="E36" s="2">
        <f t="shared" si="5"/>
        <v>124466950</v>
      </c>
      <c r="F36" s="2">
        <f t="shared" si="5"/>
        <v>49466902</v>
      </c>
      <c r="G36" s="2">
        <f t="shared" si="5"/>
        <v>-55105817</v>
      </c>
      <c r="H36" s="2">
        <f t="shared" si="5"/>
        <v>1372342342</v>
      </c>
      <c r="I36" s="2">
        <f t="shared" si="5"/>
        <v>-182799700</v>
      </c>
    </row>
    <row r="37" spans="1:9" x14ac:dyDescent="0.25">
      <c r="A37" s="24" t="s">
        <v>84</v>
      </c>
      <c r="B37" s="5">
        <v>364598998</v>
      </c>
      <c r="C37" s="5">
        <v>135260616</v>
      </c>
      <c r="D37" s="5">
        <v>307464046</v>
      </c>
      <c r="E37" s="5">
        <v>139501913</v>
      </c>
      <c r="F37" s="5">
        <v>152751064</v>
      </c>
      <c r="G37" s="5">
        <v>202217966</v>
      </c>
      <c r="H37" s="5">
        <v>147112149</v>
      </c>
      <c r="I37" s="27">
        <v>1519454492</v>
      </c>
    </row>
    <row r="38" spans="1:9" x14ac:dyDescent="0.25">
      <c r="A38" s="23" t="s">
        <v>85</v>
      </c>
      <c r="B38" s="2">
        <f>B36+B37</f>
        <v>135260615</v>
      </c>
      <c r="C38" s="2">
        <f>C36+C37</f>
        <v>307464044</v>
      </c>
      <c r="D38" s="2">
        <f t="shared" ref="D38:E38" si="6">D36+D37</f>
        <v>139501911</v>
      </c>
      <c r="E38" s="2">
        <f t="shared" si="6"/>
        <v>263968863</v>
      </c>
      <c r="F38" s="2">
        <f t="shared" ref="F38:I38" si="7">F36+F37</f>
        <v>202217966</v>
      </c>
      <c r="G38" s="2">
        <f t="shared" si="7"/>
        <v>147112149</v>
      </c>
      <c r="H38" s="2">
        <f t="shared" si="7"/>
        <v>1519454491</v>
      </c>
      <c r="I38" s="2">
        <f t="shared" si="7"/>
        <v>1336654792</v>
      </c>
    </row>
    <row r="40" spans="1:9" s="8" customFormat="1" x14ac:dyDescent="0.25">
      <c r="A40" s="23" t="s">
        <v>86</v>
      </c>
      <c r="B40" s="8">
        <f>B15/('1'!B41/10)</f>
        <v>135.60840650530255</v>
      </c>
      <c r="C40" s="8">
        <f>C15/('1'!C41/10)</f>
        <v>19.007011807066394</v>
      </c>
      <c r="D40" s="8">
        <f>D15/('1'!D41/10)</f>
        <v>-42.657489207254827</v>
      </c>
      <c r="E40" s="8">
        <f>E15/('1'!E41/10)</f>
        <v>39.110549182920806</v>
      </c>
      <c r="F40" s="8">
        <f>F15/('1'!F41/10)</f>
        <v>4.6878078765263771</v>
      </c>
      <c r="G40" s="8">
        <f>G15/('1'!G41/10)</f>
        <v>7.4558383185355108</v>
      </c>
      <c r="H40" s="8">
        <f>H15/('1'!H41/10)</f>
        <v>5.0877359777458775</v>
      </c>
      <c r="I40" s="8">
        <f>I15/('1'!I41/10)</f>
        <v>10.068365932934523</v>
      </c>
    </row>
    <row r="41" spans="1:9" x14ac:dyDescent="0.25">
      <c r="A41" s="23" t="s">
        <v>87</v>
      </c>
      <c r="B41" s="1">
        <v>19052150</v>
      </c>
      <c r="C41" s="1">
        <v>19052150</v>
      </c>
      <c r="D41" s="1">
        <v>19052150</v>
      </c>
      <c r="E41" s="1">
        <v>49535590</v>
      </c>
      <c r="F41" s="1">
        <v>147749775</v>
      </c>
      <c r="G41" s="1">
        <v>147749775</v>
      </c>
      <c r="H41" s="1">
        <v>173791441</v>
      </c>
      <c r="I41" s="1">
        <v>173791441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39.5703125" bestFit="1" customWidth="1"/>
  </cols>
  <sheetData>
    <row r="1" spans="1:1" ht="18.75" x14ac:dyDescent="0.3">
      <c r="A1" s="9" t="s">
        <v>0</v>
      </c>
    </row>
    <row r="2" spans="1:1" x14ac:dyDescent="0.25">
      <c r="A2" s="25" t="s">
        <v>88</v>
      </c>
    </row>
    <row r="3" spans="1:1" ht="15.75" x14ac:dyDescent="0.25">
      <c r="A3" s="18" t="s">
        <v>58</v>
      </c>
    </row>
    <row r="5" spans="1:1" x14ac:dyDescent="0.25">
      <c r="A5" s="26" t="s">
        <v>89</v>
      </c>
    </row>
    <row r="6" spans="1:1" x14ac:dyDescent="0.25">
      <c r="A6" s="26" t="s">
        <v>90</v>
      </c>
    </row>
    <row r="7" spans="1:1" x14ac:dyDescent="0.25">
      <c r="A7" s="26" t="s">
        <v>91</v>
      </c>
    </row>
    <row r="8" spans="1:1" x14ac:dyDescent="0.25">
      <c r="A8" s="26" t="s">
        <v>92</v>
      </c>
    </row>
    <row r="9" spans="1:1" x14ac:dyDescent="0.25">
      <c r="A9" s="26" t="s">
        <v>93</v>
      </c>
    </row>
    <row r="10" spans="1:1" x14ac:dyDescent="0.25">
      <c r="A10" t="s">
        <v>94</v>
      </c>
    </row>
    <row r="11" spans="1:1" x14ac:dyDescent="0.25">
      <c r="A11" s="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2017-10-16T05:03:23Z</dcterms:created>
  <dcterms:modified xsi:type="dcterms:W3CDTF">2020-04-11T16:07:38Z</dcterms:modified>
</cp:coreProperties>
</file>