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annery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B44" i="1"/>
  <c r="C10" i="4" l="1"/>
  <c r="D10" i="4"/>
  <c r="E10" i="4"/>
  <c r="F10" i="4"/>
  <c r="G10" i="4"/>
  <c r="B10" i="4"/>
  <c r="C9" i="4"/>
  <c r="D9" i="4"/>
  <c r="E9" i="4"/>
  <c r="F9" i="4"/>
  <c r="G9" i="4"/>
  <c r="B9" i="4"/>
  <c r="B24" i="2" l="1"/>
  <c r="C10" i="2"/>
  <c r="D10" i="2"/>
  <c r="E10" i="2"/>
  <c r="F10" i="2"/>
  <c r="F15" i="2" s="1"/>
  <c r="F19" i="2" s="1"/>
  <c r="F22" i="2" s="1"/>
  <c r="G10" i="2"/>
  <c r="B10" i="2"/>
  <c r="C8" i="2"/>
  <c r="D8" i="2"/>
  <c r="D15" i="2" s="1"/>
  <c r="D19" i="2" s="1"/>
  <c r="D22" i="2" s="1"/>
  <c r="E8" i="2"/>
  <c r="E15" i="2" s="1"/>
  <c r="E19" i="2" s="1"/>
  <c r="E22" i="2" s="1"/>
  <c r="F8" i="2"/>
  <c r="G8" i="2"/>
  <c r="B8" i="2"/>
  <c r="B15" i="2" s="1"/>
  <c r="B19" i="2" s="1"/>
  <c r="B22" i="2" s="1"/>
  <c r="B30" i="2" s="1"/>
  <c r="G15" i="2" l="1"/>
  <c r="G19" i="2" s="1"/>
  <c r="G22" i="2" s="1"/>
  <c r="C15" i="2"/>
  <c r="C19" i="2" s="1"/>
  <c r="C22" i="2" s="1"/>
  <c r="C24" i="2"/>
  <c r="D24" i="2"/>
  <c r="D30" i="2" s="1"/>
  <c r="E24" i="2"/>
  <c r="E30" i="2" s="1"/>
  <c r="F24" i="2"/>
  <c r="F30" i="2" s="1"/>
  <c r="G24" i="2"/>
  <c r="G30" i="2" l="1"/>
  <c r="C30" i="2"/>
  <c r="C14" i="3"/>
  <c r="C34" i="3" s="1"/>
  <c r="D14" i="3"/>
  <c r="D34" i="3" s="1"/>
  <c r="E14" i="3"/>
  <c r="E34" i="3" s="1"/>
  <c r="F14" i="3"/>
  <c r="F34" i="3" s="1"/>
  <c r="G14" i="3"/>
  <c r="G34" i="3" s="1"/>
  <c r="B14" i="3"/>
  <c r="B34" i="3" s="1"/>
  <c r="C22" i="1" l="1"/>
  <c r="D22" i="1"/>
  <c r="E22" i="1"/>
  <c r="F22" i="1"/>
  <c r="G22" i="1"/>
  <c r="B22" i="1"/>
  <c r="D21" i="3" l="1"/>
  <c r="E21" i="3"/>
  <c r="F21" i="3"/>
  <c r="G21" i="3"/>
  <c r="E26" i="1"/>
  <c r="G32" i="2" l="1"/>
  <c r="G26" i="1"/>
  <c r="C26" i="1"/>
  <c r="D26" i="1"/>
  <c r="F26" i="1"/>
  <c r="B26" i="1"/>
  <c r="C7" i="1" l="1"/>
  <c r="D7" i="1"/>
  <c r="E7" i="1"/>
  <c r="F7" i="1"/>
  <c r="G7" i="1"/>
  <c r="B7" i="1"/>
  <c r="C12" i="1"/>
  <c r="C8" i="4" s="1"/>
  <c r="D12" i="1"/>
  <c r="D8" i="4" s="1"/>
  <c r="E12" i="1"/>
  <c r="E8" i="4" s="1"/>
  <c r="F12" i="1"/>
  <c r="F8" i="4" s="1"/>
  <c r="G12" i="1"/>
  <c r="G8" i="4" s="1"/>
  <c r="B12" i="1"/>
  <c r="B8" i="4" s="1"/>
  <c r="E25" i="3" l="1"/>
  <c r="E32" i="2"/>
  <c r="E34" i="1"/>
  <c r="E36" i="1"/>
  <c r="E18" i="1"/>
  <c r="E5" i="4" s="1"/>
  <c r="E43" i="1" l="1"/>
  <c r="E11" i="4"/>
  <c r="E6" i="4"/>
  <c r="E41" i="1"/>
  <c r="E27" i="3"/>
  <c r="E30" i="3" s="1"/>
  <c r="F25" i="3"/>
  <c r="F32" i="2"/>
  <c r="F34" i="1"/>
  <c r="F36" i="1"/>
  <c r="F18" i="1"/>
  <c r="F5" i="4" s="1"/>
  <c r="C25" i="3"/>
  <c r="D25" i="3"/>
  <c r="G25" i="3"/>
  <c r="B25" i="3"/>
  <c r="C21" i="3"/>
  <c r="B21" i="3"/>
  <c r="C32" i="2"/>
  <c r="D32" i="2"/>
  <c r="B32" i="2"/>
  <c r="D34" i="1"/>
  <c r="G34" i="1"/>
  <c r="B34" i="1"/>
  <c r="C36" i="1"/>
  <c r="D36" i="1"/>
  <c r="G36" i="1"/>
  <c r="B36" i="1"/>
  <c r="D18" i="1"/>
  <c r="D5" i="4" s="1"/>
  <c r="G18" i="1"/>
  <c r="G5" i="4" s="1"/>
  <c r="B18" i="1"/>
  <c r="B5" i="4" s="1"/>
  <c r="C43" i="1" l="1"/>
  <c r="C11" i="4"/>
  <c r="C6" i="4"/>
  <c r="B43" i="1"/>
  <c r="B11" i="4"/>
  <c r="B6" i="4"/>
  <c r="D43" i="1"/>
  <c r="D11" i="4"/>
  <c r="D6" i="4"/>
  <c r="G43" i="1"/>
  <c r="G11" i="4"/>
  <c r="G6" i="4"/>
  <c r="F43" i="1"/>
  <c r="F11" i="4"/>
  <c r="F6" i="4"/>
  <c r="B27" i="3"/>
  <c r="B30" i="3" s="1"/>
  <c r="G27" i="3"/>
  <c r="G30" i="3" s="1"/>
  <c r="B41" i="1"/>
  <c r="C34" i="1"/>
  <c r="C41" i="1" s="1"/>
  <c r="C18" i="1"/>
  <c r="C5" i="4" s="1"/>
  <c r="F27" i="3"/>
  <c r="F30" i="3" s="1"/>
  <c r="D41" i="1"/>
  <c r="G41" i="1"/>
  <c r="F41" i="1"/>
  <c r="D27" i="3"/>
  <c r="D30" i="3" s="1"/>
  <c r="C27" i="3"/>
  <c r="C30" i="3" s="1"/>
</calcChain>
</file>

<file path=xl/sharedStrings.xml><?xml version="1.0" encoding="utf-8"?>
<sst xmlns="http://schemas.openxmlformats.org/spreadsheetml/2006/main" count="88" uniqueCount="82">
  <si>
    <t>ASSETS</t>
  </si>
  <si>
    <t>NON CURRENT ASSETS</t>
  </si>
  <si>
    <t>CURRENT ASSETS</t>
  </si>
  <si>
    <t>Gross Profit</t>
  </si>
  <si>
    <t>Operating Profit</t>
  </si>
  <si>
    <t>Financial Expenses</t>
  </si>
  <si>
    <t>Share capital</t>
  </si>
  <si>
    <t>Property, plant &amp; equipment</t>
  </si>
  <si>
    <t>Capital work in progress</t>
  </si>
  <si>
    <t>Inventories</t>
  </si>
  <si>
    <t>Trade &amp; Other receivables</t>
  </si>
  <si>
    <t>Advance, deposit &amp; prepayments</t>
  </si>
  <si>
    <t>Cash &amp; cash equivalent</t>
  </si>
  <si>
    <t>Deferred tax liability</t>
  </si>
  <si>
    <t>Current</t>
  </si>
  <si>
    <t>Deferred</t>
  </si>
  <si>
    <t>Income tax paid</t>
  </si>
  <si>
    <t>Payment for capital work in progress</t>
  </si>
  <si>
    <t>Preayments of rent</t>
  </si>
  <si>
    <t>Reserves &amp; surplus</t>
  </si>
  <si>
    <t>Deferred liability</t>
  </si>
  <si>
    <t>Creditors for goods</t>
  </si>
  <si>
    <t>Creditors for expenses</t>
  </si>
  <si>
    <t>Creditors for other finance</t>
  </si>
  <si>
    <t>Accrued expenses</t>
  </si>
  <si>
    <t>Provision for tax</t>
  </si>
  <si>
    <t>Unclaimed dividend</t>
  </si>
  <si>
    <t>Administrative &amp; selling &amp;distribution expenses</t>
  </si>
  <si>
    <t>Exchange gain/loss</t>
  </si>
  <si>
    <t>Finance income</t>
  </si>
  <si>
    <t>Contribution to WPPF</t>
  </si>
  <si>
    <t>Cash received from customers</t>
  </si>
  <si>
    <t>Cash payments to and on behalf of employees</t>
  </si>
  <si>
    <t>Cash payments to suppliers and contractors for goods and services</t>
  </si>
  <si>
    <t>Cash payments for deferred liability</t>
  </si>
  <si>
    <t>Interest received from STD account</t>
  </si>
  <si>
    <t>Interest paid</t>
  </si>
  <si>
    <t>Interest received from FDR</t>
  </si>
  <si>
    <t>Proceeds from sales of property, plant and equipment</t>
  </si>
  <si>
    <t>Acquisition of property, plant and equipment</t>
  </si>
  <si>
    <t>Dividend paid</t>
  </si>
  <si>
    <t>BATA SHOES COMPANY LIMITED</t>
  </si>
  <si>
    <t>Other income/loss</t>
  </si>
  <si>
    <t>Debt to Equity</t>
  </si>
  <si>
    <t>Current Ratio</t>
  </si>
  <si>
    <t>Operating Margin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</si>
  <si>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</si>
  <si>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</si>
  <si>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</si>
  <si>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</si>
  <si>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</si>
  <si>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</si>
  <si>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</si>
  <si>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</si>
  <si>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</si>
  <si>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</si>
  <si>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</si>
  <si>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</si>
  <si>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</si>
  <si>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</si>
  <si>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</si>
  <si>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</si>
  <si>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</si>
  <si>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 xml:space="preserve">Remeasurement of Defined Benefit Liability 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</si>
  <si>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</si>
  <si>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</si>
  <si>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</si>
  <si>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</si>
  <si>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</si>
  <si>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</si>
  <si>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</si>
  <si>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</si>
  <si>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</si>
  <si>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Effects of exchange rate changes on cash and cash equivalents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</si>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</sst>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ill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0" fontId="0" fillId="0" borderId="0" xfId="0" applyFont="1" applyAlignment="1">
      <alignment horizontal="left"/>
    </xf>
    <xf numFmtId="18" fontId="0" fillId="0" borderId="0" xfId="0" applyNumberFormat="1"/>
    <xf numFmtId="2" fontId="1" fillId="0" borderId="0" xfId="0" applyNumberFormat="1" applyFont="1" applyFill="1"/>
    <xf numFmtId="164" fontId="0" fillId="0" borderId="0" xfId="1" applyNumberFormat="1" applyFont="1"/>
    <xf numFmtId="164" fontId="1" fillId="0" borderId="3" xfId="1" applyNumberFormat="1" applyFont="1" applyBorder="1"/>
    <xf numFmtId="164" fontId="3" fillId="0" borderId="3" xfId="1" applyNumberFormat="1" applyFont="1" applyBorder="1"/>
    <xf numFmtId="164" fontId="1" fillId="0" borderId="0" xfId="1" applyNumberFormat="1" applyFont="1"/>
    <xf numFmtId="164" fontId="1" fillId="0" borderId="2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0" fillId="0" borderId="0" xfId="1" applyNumberFormat="1" applyFont="1" applyFill="1"/>
    <xf numFmtId="164" fontId="0" fillId="0" borderId="0" xfId="1" applyNumberFormat="1" applyFont="1" applyBorder="1"/>
    <xf numFmtId="164" fontId="1" fillId="0" borderId="1" xfId="1" applyNumberFormat="1" applyFont="1" applyBorder="1"/>
    <xf numFmtId="164" fontId="0" fillId="0" borderId="0" xfId="1" applyNumberFormat="1" applyFont="1" applyFill="1" applyAlignment="1">
      <alignment horizontal="right"/>
    </xf>
    <xf numFmtId="9" fontId="0" fillId="0" borderId="0" xfId="2" applyFont="1"/>
    <xf numFmtId="10" fontId="0" fillId="0" borderId="0" xfId="2" applyNumberFormat="1" applyFont="1"/>
    <xf numFmtId="2" fontId="0" fillId="0" borderId="0" xfId="0" applyNumberFormat="1"/>
    <xf numFmtId="0" fontId="2" fillId="0" borderId="0" xfId="0" applyNumberFormat="1" applyFont="1"/>
    <xf numFmtId="0" fontId="1" fillId="0" borderId="4" xfId="0" applyFont="1" applyBorder="1" applyAlignment="1">
      <alignment horizontal="left"/>
    </xf>
    <xf numFmtId="0" fontId="5" fillId="0" borderId="0" xfId="0" applyFont="1"/>
    <xf numFmtId="0" fontId="2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4" xfId="0" applyFont="1" applyBorder="1"/>
    <xf numFmtId="0" fontId="1" fillId="0" borderId="1" xfId="0" applyFont="1" applyBorder="1"/>
    <xf numFmtId="0" fontId="5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8"/>
  <sheetViews>
    <sheetView workbookViewId="0">
      <pane xSplit="1" ySplit="5" topLeftCell="G33" activePane="bottomRight" state="frozen"/>
      <selection pane="topRight" activeCell="B1" sqref="B1"/>
      <selection pane="bottomLeft" activeCell="A6" sqref="A6"/>
      <selection pane="bottomRight" activeCell="B44" sqref="B44:G44"/>
    </sheetView>
  </sheetViews>
  <sheetFormatPr defaultRowHeight="15" x14ac:dyDescent="0.25"/>
  <cols>
    <col min="1" max="1" width="55" customWidth="1"/>
    <col min="2" max="2" width="14.42578125" customWidth="1"/>
    <col min="3" max="3" width="16.42578125" customWidth="1"/>
    <col min="4" max="5" width="15.5703125" customWidth="1"/>
    <col min="6" max="6" width="16.42578125" customWidth="1"/>
    <col min="7" max="7" width="17.140625" customWidth="1"/>
    <col min="10" max="10" width="9.7109375" bestFit="1" customWidth="1"/>
  </cols>
  <sheetData>
    <row r="1" spans="1:8" ht="15.75" x14ac:dyDescent="0.25">
      <c r="A1" s="4" t="s">
        <v>41</v>
      </c>
    </row>
    <row r="2" spans="1:8" ht="15.75" x14ac:dyDescent="0.25">
      <c r="A2" s="4" t="s">
        <v>46</v>
      </c>
    </row>
    <row r="3" spans="1:8" ht="15.75" x14ac:dyDescent="0.25">
      <c r="A3" s="4" t="s">
        <v>47</v>
      </c>
    </row>
    <row r="4" spans="1:8" ht="15.75" x14ac:dyDescent="0.25">
      <c r="A4" s="4"/>
    </row>
    <row r="5" spans="1:8" ht="15.75" x14ac:dyDescent="0.25">
      <c r="B5" s="34">
        <v>2012</v>
      </c>
      <c r="C5" s="34">
        <v>2013</v>
      </c>
      <c r="D5" s="34">
        <v>2014</v>
      </c>
      <c r="E5" s="34">
        <v>2015</v>
      </c>
      <c r="F5" s="34">
        <v>2016</v>
      </c>
      <c r="G5" s="34">
        <v>2017</v>
      </c>
    </row>
    <row r="6" spans="1:8" x14ac:dyDescent="0.25">
      <c r="A6" s="35" t="s">
        <v>0</v>
      </c>
    </row>
    <row r="7" spans="1:8" x14ac:dyDescent="0.25">
      <c r="A7" s="36" t="s">
        <v>1</v>
      </c>
      <c r="B7" s="23">
        <f t="shared" ref="B7:G7" si="0">SUM(B8:B10)</f>
        <v>1014485605</v>
      </c>
      <c r="C7" s="23">
        <f t="shared" si="0"/>
        <v>1046509605</v>
      </c>
      <c r="D7" s="23">
        <f t="shared" si="0"/>
        <v>1194384559</v>
      </c>
      <c r="E7" s="23">
        <f t="shared" si="0"/>
        <v>1157347608</v>
      </c>
      <c r="F7" s="23">
        <f t="shared" si="0"/>
        <v>1173838296</v>
      </c>
      <c r="G7" s="23">
        <f t="shared" si="0"/>
        <v>1217030428</v>
      </c>
      <c r="H7" s="5"/>
    </row>
    <row r="8" spans="1:8" x14ac:dyDescent="0.25">
      <c r="A8" t="s">
        <v>7</v>
      </c>
      <c r="B8" s="20">
        <v>880326133</v>
      </c>
      <c r="C8" s="20">
        <v>932544605</v>
      </c>
      <c r="D8" s="20">
        <v>998104774</v>
      </c>
      <c r="E8" s="20">
        <v>1049379561</v>
      </c>
      <c r="F8" s="20">
        <v>985239810</v>
      </c>
      <c r="G8" s="30">
        <v>1033681579</v>
      </c>
    </row>
    <row r="9" spans="1:8" x14ac:dyDescent="0.25">
      <c r="A9" t="s">
        <v>8</v>
      </c>
      <c r="B9" s="20">
        <v>2059472</v>
      </c>
      <c r="C9" s="20">
        <v>0</v>
      </c>
      <c r="D9" s="20">
        <v>59367881</v>
      </c>
      <c r="E9" s="20">
        <v>106368047</v>
      </c>
      <c r="F9" s="20">
        <v>141598486</v>
      </c>
      <c r="G9" s="30">
        <v>125048849</v>
      </c>
    </row>
    <row r="10" spans="1:8" x14ac:dyDescent="0.25">
      <c r="A10" t="s">
        <v>18</v>
      </c>
      <c r="B10" s="20">
        <v>132100000</v>
      </c>
      <c r="C10" s="20">
        <v>113965000</v>
      </c>
      <c r="D10" s="20">
        <v>136911904</v>
      </c>
      <c r="E10" s="20">
        <v>1600000</v>
      </c>
      <c r="F10" s="20">
        <v>47000000</v>
      </c>
      <c r="G10" s="20">
        <v>58300000</v>
      </c>
    </row>
    <row r="11" spans="1:8" x14ac:dyDescent="0.25">
      <c r="B11" s="20"/>
      <c r="C11" s="20"/>
      <c r="D11" s="20"/>
      <c r="E11" s="20"/>
      <c r="F11" s="20"/>
      <c r="G11" s="20"/>
    </row>
    <row r="12" spans="1:8" x14ac:dyDescent="0.25">
      <c r="A12" s="36" t="s">
        <v>2</v>
      </c>
      <c r="B12" s="23">
        <f t="shared" ref="B12:G12" si="1">SUM(B13:B16)</f>
        <v>2965537715</v>
      </c>
      <c r="C12" s="23">
        <f t="shared" si="1"/>
        <v>3563927850</v>
      </c>
      <c r="D12" s="23">
        <f t="shared" si="1"/>
        <v>3705836464</v>
      </c>
      <c r="E12" s="23">
        <f t="shared" si="1"/>
        <v>4079245977</v>
      </c>
      <c r="F12" s="23">
        <f t="shared" si="1"/>
        <v>5380383786</v>
      </c>
      <c r="G12" s="23">
        <f t="shared" si="1"/>
        <v>6534801034</v>
      </c>
    </row>
    <row r="13" spans="1:8" x14ac:dyDescent="0.25">
      <c r="A13" s="6" t="s">
        <v>9</v>
      </c>
      <c r="B13" s="20">
        <v>1888784523</v>
      </c>
      <c r="C13" s="20">
        <v>2167843253</v>
      </c>
      <c r="D13" s="20">
        <v>2159099409</v>
      </c>
      <c r="E13" s="20">
        <v>2266352009</v>
      </c>
      <c r="F13" s="20">
        <v>2778668413</v>
      </c>
      <c r="G13" s="20">
        <v>3455187780</v>
      </c>
    </row>
    <row r="14" spans="1:8" x14ac:dyDescent="0.25">
      <c r="A14" s="6" t="s">
        <v>10</v>
      </c>
      <c r="B14" s="20">
        <v>276562580</v>
      </c>
      <c r="C14" s="20">
        <v>435657233</v>
      </c>
      <c r="D14" s="20">
        <v>455472117</v>
      </c>
      <c r="E14" s="20">
        <v>906907928</v>
      </c>
      <c r="F14" s="20">
        <v>1017812972</v>
      </c>
      <c r="G14" s="20">
        <v>1244323483</v>
      </c>
    </row>
    <row r="15" spans="1:8" x14ac:dyDescent="0.25">
      <c r="A15" s="6" t="s">
        <v>11</v>
      </c>
      <c r="B15" s="20">
        <v>566731442</v>
      </c>
      <c r="C15" s="20">
        <v>702987654</v>
      </c>
      <c r="D15" s="20">
        <v>798868138</v>
      </c>
      <c r="E15" s="20">
        <v>554607909</v>
      </c>
      <c r="F15" s="20">
        <v>671646290</v>
      </c>
      <c r="G15" s="20">
        <v>732217151</v>
      </c>
    </row>
    <row r="16" spans="1:8" x14ac:dyDescent="0.25">
      <c r="A16" s="6" t="s">
        <v>12</v>
      </c>
      <c r="B16" s="20">
        <v>233459170</v>
      </c>
      <c r="C16" s="20">
        <v>257439710</v>
      </c>
      <c r="D16" s="20">
        <v>292396800</v>
      </c>
      <c r="E16" s="20">
        <v>351378131</v>
      </c>
      <c r="F16" s="20">
        <v>912256111</v>
      </c>
      <c r="G16" s="20">
        <v>1103072620</v>
      </c>
    </row>
    <row r="17" spans="1:10" x14ac:dyDescent="0.25">
      <c r="B17" s="20"/>
      <c r="C17" s="20"/>
      <c r="D17" s="20"/>
      <c r="E17" s="20"/>
      <c r="F17" s="20"/>
      <c r="G17" s="20"/>
    </row>
    <row r="18" spans="1:10" x14ac:dyDescent="0.25">
      <c r="A18" s="3"/>
      <c r="B18" s="23">
        <f t="shared" ref="B18:G18" si="2">SUM(B7,B12)</f>
        <v>3980023320</v>
      </c>
      <c r="C18" s="23">
        <f t="shared" si="2"/>
        <v>4610437455</v>
      </c>
      <c r="D18" s="23">
        <f t="shared" si="2"/>
        <v>4900221023</v>
      </c>
      <c r="E18" s="23">
        <f t="shared" si="2"/>
        <v>5236593585</v>
      </c>
      <c r="F18" s="23">
        <f t="shared" si="2"/>
        <v>6554222082</v>
      </c>
      <c r="G18" s="23">
        <f t="shared" si="2"/>
        <v>7751831462</v>
      </c>
    </row>
    <row r="19" spans="1:10" x14ac:dyDescent="0.25">
      <c r="B19" s="20"/>
      <c r="C19" s="20"/>
      <c r="D19" s="20"/>
      <c r="E19" s="20"/>
      <c r="F19" s="20"/>
      <c r="G19" s="20"/>
    </row>
    <row r="20" spans="1:10" ht="15.75" x14ac:dyDescent="0.25">
      <c r="A20" s="37" t="s">
        <v>48</v>
      </c>
      <c r="B20" s="20"/>
      <c r="C20" s="23"/>
      <c r="D20" s="23"/>
      <c r="E20" s="23"/>
      <c r="F20" s="23"/>
      <c r="G20" s="23"/>
    </row>
    <row r="21" spans="1:10" ht="15.75" x14ac:dyDescent="0.25">
      <c r="A21" s="38" t="s">
        <v>49</v>
      </c>
      <c r="B21" s="20"/>
      <c r="C21" s="20"/>
      <c r="D21" s="20"/>
      <c r="E21" s="20"/>
      <c r="F21" s="20"/>
      <c r="G21" s="20"/>
      <c r="J21" s="18"/>
    </row>
    <row r="22" spans="1:10" x14ac:dyDescent="0.25">
      <c r="A22" s="36" t="s">
        <v>50</v>
      </c>
      <c r="B22" s="23">
        <f t="shared" ref="B22:G22" si="3">SUM(B23:B24)</f>
        <v>136117664</v>
      </c>
      <c r="C22" s="23">
        <f t="shared" si="3"/>
        <v>149006744</v>
      </c>
      <c r="D22" s="23">
        <f t="shared" si="3"/>
        <v>163093000</v>
      </c>
      <c r="E22" s="23">
        <f t="shared" si="3"/>
        <v>177589000</v>
      </c>
      <c r="F22" s="23">
        <f t="shared" si="3"/>
        <v>280582630</v>
      </c>
      <c r="G22" s="23">
        <f t="shared" si="3"/>
        <v>280654000</v>
      </c>
    </row>
    <row r="23" spans="1:10" x14ac:dyDescent="0.25">
      <c r="A23" t="s">
        <v>20</v>
      </c>
      <c r="B23" s="20">
        <v>123817664</v>
      </c>
      <c r="C23" s="20">
        <v>134506744</v>
      </c>
      <c r="D23" s="20">
        <v>162343000</v>
      </c>
      <c r="E23" s="20">
        <v>177589000</v>
      </c>
      <c r="F23" s="20">
        <v>280582630</v>
      </c>
      <c r="G23" s="20">
        <v>280654000</v>
      </c>
    </row>
    <row r="24" spans="1:10" x14ac:dyDescent="0.25">
      <c r="A24" t="s">
        <v>13</v>
      </c>
      <c r="B24" s="20">
        <v>12300000</v>
      </c>
      <c r="C24" s="20">
        <v>14500000</v>
      </c>
      <c r="D24" s="20">
        <v>750000</v>
      </c>
      <c r="E24" s="20">
        <v>0</v>
      </c>
      <c r="F24" s="20">
        <v>0</v>
      </c>
      <c r="G24" s="20">
        <v>0</v>
      </c>
    </row>
    <row r="25" spans="1:10" x14ac:dyDescent="0.25">
      <c r="B25" s="20"/>
      <c r="C25" s="20"/>
      <c r="D25" s="20"/>
      <c r="E25" s="20"/>
      <c r="F25" s="20"/>
      <c r="G25" s="20"/>
    </row>
    <row r="26" spans="1:10" x14ac:dyDescent="0.25">
      <c r="A26" s="36" t="s">
        <v>51</v>
      </c>
      <c r="B26" s="23">
        <f t="shared" ref="B26:G26" si="4">SUM(B27:B32)</f>
        <v>1989905077</v>
      </c>
      <c r="C26" s="23">
        <f t="shared" si="4"/>
        <v>2204746568</v>
      </c>
      <c r="D26" s="23">
        <f t="shared" si="4"/>
        <v>2166104130</v>
      </c>
      <c r="E26" s="23">
        <f t="shared" si="4"/>
        <v>2093996161</v>
      </c>
      <c r="F26" s="23">
        <f t="shared" si="4"/>
        <v>2717053022</v>
      </c>
      <c r="G26" s="23">
        <f t="shared" si="4"/>
        <v>3246479151</v>
      </c>
    </row>
    <row r="27" spans="1:10" x14ac:dyDescent="0.25">
      <c r="A27" s="6" t="s">
        <v>21</v>
      </c>
      <c r="B27" s="20">
        <v>353751438</v>
      </c>
      <c r="C27" s="20">
        <v>460953222</v>
      </c>
      <c r="D27" s="20">
        <v>526075948</v>
      </c>
      <c r="E27" s="20">
        <v>430751625</v>
      </c>
      <c r="F27" s="20">
        <v>892815692</v>
      </c>
      <c r="G27" s="20">
        <v>1267053159</v>
      </c>
    </row>
    <row r="28" spans="1:10" x14ac:dyDescent="0.25">
      <c r="A28" s="6" t="s">
        <v>22</v>
      </c>
      <c r="B28" s="20">
        <v>420194568</v>
      </c>
      <c r="C28" s="20">
        <v>443624893</v>
      </c>
      <c r="D28" s="20">
        <v>346800443</v>
      </c>
      <c r="E28" s="20">
        <v>467139166</v>
      </c>
      <c r="F28" s="20">
        <v>544205086</v>
      </c>
      <c r="G28" s="20">
        <v>616630517</v>
      </c>
    </row>
    <row r="29" spans="1:10" x14ac:dyDescent="0.25">
      <c r="A29" s="6" t="s">
        <v>23</v>
      </c>
      <c r="B29" s="20">
        <v>241388294</v>
      </c>
      <c r="C29" s="20">
        <v>273340269</v>
      </c>
      <c r="D29" s="20">
        <v>262185527</v>
      </c>
      <c r="E29" s="20">
        <v>312235403</v>
      </c>
      <c r="F29" s="20">
        <v>373452941</v>
      </c>
      <c r="G29" s="20">
        <v>371936522</v>
      </c>
    </row>
    <row r="30" spans="1:10" x14ac:dyDescent="0.25">
      <c r="A30" s="6" t="s">
        <v>24</v>
      </c>
      <c r="B30" s="20">
        <v>385280477</v>
      </c>
      <c r="C30" s="20">
        <v>375921784</v>
      </c>
      <c r="D30" s="20">
        <v>382765944</v>
      </c>
      <c r="E30" s="20">
        <v>410874941</v>
      </c>
      <c r="F30" s="20">
        <v>351210952</v>
      </c>
      <c r="G30" s="20">
        <v>443203066</v>
      </c>
    </row>
    <row r="31" spans="1:10" x14ac:dyDescent="0.25">
      <c r="A31" s="6" t="s">
        <v>25</v>
      </c>
      <c r="B31" s="20">
        <v>530956889</v>
      </c>
      <c r="C31" s="20">
        <v>586559130</v>
      </c>
      <c r="D31" s="20">
        <v>579559130</v>
      </c>
      <c r="E31" s="20">
        <v>397115839</v>
      </c>
      <c r="F31" s="20">
        <v>80837261</v>
      </c>
      <c r="G31" s="20">
        <v>85379471</v>
      </c>
    </row>
    <row r="32" spans="1:10" x14ac:dyDescent="0.25">
      <c r="A32" s="6" t="s">
        <v>26</v>
      </c>
      <c r="B32" s="20">
        <v>58333411</v>
      </c>
      <c r="C32" s="20">
        <v>64347270</v>
      </c>
      <c r="D32" s="20">
        <v>68717138</v>
      </c>
      <c r="E32" s="20">
        <v>75879187</v>
      </c>
      <c r="F32" s="20">
        <v>474531090</v>
      </c>
      <c r="G32" s="20">
        <v>462276416</v>
      </c>
    </row>
    <row r="33" spans="1:8" x14ac:dyDescent="0.25">
      <c r="B33" s="20"/>
      <c r="C33" s="20"/>
      <c r="D33" s="20"/>
      <c r="E33" s="20"/>
      <c r="F33" s="20"/>
      <c r="G33" s="20"/>
    </row>
    <row r="34" spans="1:8" x14ac:dyDescent="0.25">
      <c r="A34" s="3"/>
      <c r="B34" s="23">
        <f t="shared" ref="B34:G34" si="5">SUM(B22,B26)</f>
        <v>2126022741</v>
      </c>
      <c r="C34" s="23">
        <f t="shared" si="5"/>
        <v>2353753312</v>
      </c>
      <c r="D34" s="23">
        <f t="shared" si="5"/>
        <v>2329197130</v>
      </c>
      <c r="E34" s="23">
        <f t="shared" si="5"/>
        <v>2271585161</v>
      </c>
      <c r="F34" s="23">
        <f t="shared" si="5"/>
        <v>2997635652</v>
      </c>
      <c r="G34" s="23">
        <f t="shared" si="5"/>
        <v>3527133151</v>
      </c>
    </row>
    <row r="35" spans="1:8" x14ac:dyDescent="0.25">
      <c r="A35" s="3"/>
      <c r="B35" s="23"/>
      <c r="C35" s="23"/>
      <c r="D35" s="23"/>
      <c r="E35" s="23"/>
      <c r="F35" s="23"/>
      <c r="G35" s="23"/>
    </row>
    <row r="36" spans="1:8" x14ac:dyDescent="0.25">
      <c r="A36" s="36" t="s">
        <v>52</v>
      </c>
      <c r="B36" s="23">
        <f t="shared" ref="B36:G36" si="6">SUM(B37:B38)</f>
        <v>1854000579</v>
      </c>
      <c r="C36" s="23">
        <f t="shared" si="6"/>
        <v>2256684143</v>
      </c>
      <c r="D36" s="23">
        <f t="shared" si="6"/>
        <v>2571023893</v>
      </c>
      <c r="E36" s="23">
        <f t="shared" si="6"/>
        <v>2965008424</v>
      </c>
      <c r="F36" s="23">
        <f t="shared" si="6"/>
        <v>3556586430</v>
      </c>
      <c r="G36" s="23">
        <f t="shared" si="6"/>
        <v>4224698311</v>
      </c>
    </row>
    <row r="37" spans="1:8" x14ac:dyDescent="0.25">
      <c r="A37" t="s">
        <v>6</v>
      </c>
      <c r="B37" s="20">
        <v>136800000</v>
      </c>
      <c r="C37" s="20">
        <v>136800000</v>
      </c>
      <c r="D37" s="20">
        <v>136800000</v>
      </c>
      <c r="E37" s="20">
        <v>136800000</v>
      </c>
      <c r="F37" s="20">
        <v>136800000</v>
      </c>
      <c r="G37" s="20">
        <v>136800000</v>
      </c>
    </row>
    <row r="38" spans="1:8" x14ac:dyDescent="0.25">
      <c r="A38" t="s">
        <v>19</v>
      </c>
      <c r="B38" s="20">
        <v>1717200579</v>
      </c>
      <c r="C38" s="20">
        <v>2119884143</v>
      </c>
      <c r="D38" s="20">
        <v>2434223893</v>
      </c>
      <c r="E38" s="20">
        <v>2828208424</v>
      </c>
      <c r="F38" s="20">
        <v>3419786430</v>
      </c>
      <c r="G38" s="20">
        <v>4087898311</v>
      </c>
    </row>
    <row r="39" spans="1:8" x14ac:dyDescent="0.25">
      <c r="A39" s="3"/>
      <c r="B39" s="23"/>
      <c r="C39" s="23"/>
      <c r="D39" s="23"/>
      <c r="E39" s="23"/>
      <c r="F39" s="23"/>
      <c r="G39" s="23"/>
    </row>
    <row r="40" spans="1:8" x14ac:dyDescent="0.25">
      <c r="A40" s="3"/>
      <c r="B40" s="20"/>
      <c r="C40" s="20"/>
      <c r="D40" s="27"/>
      <c r="E40" s="27"/>
      <c r="F40" s="27"/>
      <c r="G40" s="20"/>
    </row>
    <row r="41" spans="1:8" x14ac:dyDescent="0.25">
      <c r="A41" s="3"/>
      <c r="B41" s="23">
        <f t="shared" ref="B41:G41" si="7">SUM(B36,B34)</f>
        <v>3980023320</v>
      </c>
      <c r="C41" s="23">
        <f t="shared" si="7"/>
        <v>4610437455</v>
      </c>
      <c r="D41" s="23">
        <f t="shared" si="7"/>
        <v>4900221023</v>
      </c>
      <c r="E41" s="23">
        <f t="shared" si="7"/>
        <v>5236593585</v>
      </c>
      <c r="F41" s="23">
        <f t="shared" si="7"/>
        <v>6554222082</v>
      </c>
      <c r="G41" s="23">
        <f t="shared" si="7"/>
        <v>7751831462</v>
      </c>
    </row>
    <row r="42" spans="1:8" x14ac:dyDescent="0.25">
      <c r="B42" s="1"/>
      <c r="C42" s="1"/>
      <c r="D42" s="11"/>
      <c r="E42" s="11"/>
      <c r="F42" s="11"/>
      <c r="G42" s="1"/>
    </row>
    <row r="43" spans="1:8" x14ac:dyDescent="0.25">
      <c r="A43" s="39" t="s">
        <v>53</v>
      </c>
      <c r="B43" s="12">
        <f t="shared" ref="B43:G43" si="8">B36/(B37/10)</f>
        <v>135.52635811403508</v>
      </c>
      <c r="C43" s="12">
        <f t="shared" si="8"/>
        <v>164.96229115497076</v>
      </c>
      <c r="D43" s="12">
        <f t="shared" si="8"/>
        <v>187.94034305555556</v>
      </c>
      <c r="E43" s="12">
        <f t="shared" si="8"/>
        <v>216.74038187134502</v>
      </c>
      <c r="F43" s="12">
        <f t="shared" si="8"/>
        <v>259.98438815789473</v>
      </c>
      <c r="G43" s="12">
        <f t="shared" si="8"/>
        <v>308.8229759502924</v>
      </c>
    </row>
    <row r="44" spans="1:8" x14ac:dyDescent="0.25">
      <c r="A44" s="39" t="s">
        <v>54</v>
      </c>
      <c r="B44" s="5">
        <f>B37/10</f>
        <v>13680000</v>
      </c>
      <c r="C44" s="5">
        <f t="shared" ref="C44:G44" si="9">C37/10</f>
        <v>13680000</v>
      </c>
      <c r="D44" s="5">
        <f t="shared" si="9"/>
        <v>13680000</v>
      </c>
      <c r="E44" s="5">
        <f t="shared" si="9"/>
        <v>13680000</v>
      </c>
      <c r="F44" s="5">
        <f t="shared" si="9"/>
        <v>13680000</v>
      </c>
      <c r="G44" s="5">
        <f t="shared" si="9"/>
        <v>13680000</v>
      </c>
      <c r="H44" s="3"/>
    </row>
    <row r="45" spans="1:8" x14ac:dyDescent="0.25">
      <c r="C45" s="3"/>
      <c r="D45" s="3"/>
      <c r="E45" s="3"/>
      <c r="F45" s="3"/>
    </row>
    <row r="46" spans="1:8" x14ac:dyDescent="0.25">
      <c r="B46" s="5"/>
      <c r="C46" s="5"/>
      <c r="D46" s="5"/>
      <c r="E46" s="5"/>
      <c r="F46" s="5"/>
      <c r="G46" s="5"/>
    </row>
    <row r="47" spans="1:8" x14ac:dyDescent="0.25">
      <c r="F47" s="1"/>
    </row>
    <row r="48" spans="1:8" x14ac:dyDescent="0.25">
      <c r="B48" s="3"/>
      <c r="C48" s="12"/>
      <c r="D48" s="3"/>
      <c r="E48" s="3"/>
      <c r="F48" s="3"/>
      <c r="G48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3"/>
  <sheetViews>
    <sheetView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B33" sqref="B33:G33"/>
    </sheetView>
  </sheetViews>
  <sheetFormatPr defaultRowHeight="15" x14ac:dyDescent="0.25"/>
  <cols>
    <col min="1" max="1" width="54.28515625" customWidth="1"/>
    <col min="2" max="4" width="16.85546875" bestFit="1" customWidth="1"/>
    <col min="5" max="5" width="14.5703125" customWidth="1"/>
    <col min="6" max="7" width="16.85546875" bestFit="1" customWidth="1"/>
    <col min="8" max="8" width="12.7109375" bestFit="1" customWidth="1"/>
    <col min="10" max="10" width="13.5703125" bestFit="1" customWidth="1"/>
  </cols>
  <sheetData>
    <row r="1" spans="1:10" ht="15.75" x14ac:dyDescent="0.25">
      <c r="A1" s="4" t="s">
        <v>41</v>
      </c>
      <c r="B1" s="1"/>
      <c r="C1" s="1"/>
      <c r="D1" s="1"/>
      <c r="E1" s="1"/>
      <c r="F1" s="1"/>
      <c r="G1" s="1"/>
    </row>
    <row r="2" spans="1:10" ht="15.75" x14ac:dyDescent="0.25">
      <c r="A2" s="4" t="s">
        <v>55</v>
      </c>
      <c r="B2" s="1"/>
      <c r="C2" s="1"/>
      <c r="D2" s="1"/>
      <c r="E2" s="1"/>
      <c r="F2" s="1"/>
      <c r="G2" s="1"/>
    </row>
    <row r="3" spans="1:10" ht="15.75" x14ac:dyDescent="0.25">
      <c r="A3" s="4" t="s">
        <v>47</v>
      </c>
      <c r="B3" s="4"/>
      <c r="C3" s="4"/>
      <c r="D3" s="4"/>
      <c r="E3" s="4"/>
      <c r="G3" s="14"/>
    </row>
    <row r="4" spans="1:10" ht="15.75" x14ac:dyDescent="0.25">
      <c r="A4" s="4"/>
      <c r="B4" s="4"/>
      <c r="C4" s="4"/>
      <c r="D4" s="4"/>
      <c r="E4" s="4"/>
      <c r="F4" s="15"/>
      <c r="G4" s="2"/>
    </row>
    <row r="5" spans="1:10" ht="15.75" x14ac:dyDescent="0.25">
      <c r="A5" s="4"/>
      <c r="B5" s="34">
        <v>2012</v>
      </c>
      <c r="C5" s="34">
        <v>2013</v>
      </c>
      <c r="D5" s="34">
        <v>2014</v>
      </c>
      <c r="E5" s="34">
        <v>2015</v>
      </c>
      <c r="F5" s="34">
        <v>2016</v>
      </c>
      <c r="G5" s="34">
        <v>2017</v>
      </c>
      <c r="J5" s="16"/>
    </row>
    <row r="6" spans="1:10" x14ac:dyDescent="0.25">
      <c r="A6" s="39" t="s">
        <v>56</v>
      </c>
      <c r="B6" s="20">
        <v>7384505735</v>
      </c>
      <c r="C6" s="20">
        <v>7878975170</v>
      </c>
      <c r="D6" s="20">
        <v>8076995037</v>
      </c>
      <c r="E6" s="20">
        <v>8522801619</v>
      </c>
      <c r="F6" s="20">
        <v>8784553317</v>
      </c>
      <c r="G6" s="20">
        <v>9040558355</v>
      </c>
      <c r="J6" s="1"/>
    </row>
    <row r="7" spans="1:10" x14ac:dyDescent="0.25">
      <c r="A7" t="s">
        <v>57</v>
      </c>
      <c r="B7" s="20">
        <v>4718506064</v>
      </c>
      <c r="C7" s="20">
        <v>4857762141</v>
      </c>
      <c r="D7" s="20">
        <v>4945486549</v>
      </c>
      <c r="E7" s="20">
        <v>5094404901</v>
      </c>
      <c r="F7" s="20">
        <v>4967238013</v>
      </c>
      <c r="G7" s="20">
        <v>4993863236</v>
      </c>
      <c r="J7" s="1"/>
    </row>
    <row r="8" spans="1:10" x14ac:dyDescent="0.25">
      <c r="A8" s="39" t="s">
        <v>3</v>
      </c>
      <c r="B8" s="21">
        <f>B6-B7</f>
        <v>2665999671</v>
      </c>
      <c r="C8" s="21">
        <f t="shared" ref="C8:G8" si="0">C6-C7</f>
        <v>3021213029</v>
      </c>
      <c r="D8" s="21">
        <f t="shared" si="0"/>
        <v>3131508488</v>
      </c>
      <c r="E8" s="21">
        <f t="shared" si="0"/>
        <v>3428396718</v>
      </c>
      <c r="F8" s="21">
        <f t="shared" si="0"/>
        <v>3817315304</v>
      </c>
      <c r="G8" s="21">
        <f t="shared" si="0"/>
        <v>4046695119</v>
      </c>
      <c r="H8" s="5"/>
      <c r="I8" s="5"/>
      <c r="J8" s="5"/>
    </row>
    <row r="9" spans="1:10" x14ac:dyDescent="0.25">
      <c r="B9" s="23"/>
      <c r="C9" s="23"/>
      <c r="D9" s="23"/>
      <c r="E9" s="23"/>
      <c r="F9" s="23"/>
      <c r="G9" s="25"/>
      <c r="H9" s="5"/>
      <c r="I9" s="5"/>
      <c r="J9" s="5"/>
    </row>
    <row r="10" spans="1:10" x14ac:dyDescent="0.25">
      <c r="A10" s="39" t="s">
        <v>58</v>
      </c>
      <c r="B10" s="26">
        <f>B11-B12-B13</f>
        <v>1660380153</v>
      </c>
      <c r="C10" s="26">
        <f t="shared" ref="C10:G10" si="1">C11-C12-C13</f>
        <v>1814544495</v>
      </c>
      <c r="D10" s="26">
        <f t="shared" si="1"/>
        <v>2068909225</v>
      </c>
      <c r="E10" s="26">
        <f t="shared" si="1"/>
        <v>2182331610</v>
      </c>
      <c r="F10" s="26">
        <f t="shared" si="1"/>
        <v>2344226707</v>
      </c>
      <c r="G10" s="26">
        <f t="shared" si="1"/>
        <v>2390203778</v>
      </c>
      <c r="J10" s="1"/>
    </row>
    <row r="11" spans="1:10" x14ac:dyDescent="0.25">
      <c r="A11" s="6" t="s">
        <v>27</v>
      </c>
      <c r="B11" s="27">
        <v>1683027051</v>
      </c>
      <c r="C11" s="27">
        <v>1837320706</v>
      </c>
      <c r="D11" s="27">
        <v>2096017729</v>
      </c>
      <c r="E11" s="27">
        <v>2195830942</v>
      </c>
      <c r="F11" s="27">
        <v>2347516714</v>
      </c>
      <c r="G11" s="27">
        <v>2377416735</v>
      </c>
      <c r="J11" s="1"/>
    </row>
    <row r="12" spans="1:10" x14ac:dyDescent="0.25">
      <c r="A12" s="6" t="s">
        <v>42</v>
      </c>
      <c r="B12" s="27">
        <v>26776981</v>
      </c>
      <c r="C12" s="27">
        <v>18424860</v>
      </c>
      <c r="D12" s="27">
        <v>20221586</v>
      </c>
      <c r="E12" s="27">
        <v>8259742</v>
      </c>
      <c r="F12" s="27">
        <v>1789826</v>
      </c>
      <c r="G12" s="27">
        <v>-8721343</v>
      </c>
      <c r="J12" s="1"/>
    </row>
    <row r="13" spans="1:10" x14ac:dyDescent="0.25">
      <c r="A13" s="6" t="s">
        <v>28</v>
      </c>
      <c r="B13" s="27">
        <v>-4130083</v>
      </c>
      <c r="C13" s="27">
        <v>4351351</v>
      </c>
      <c r="D13" s="27">
        <v>6886918</v>
      </c>
      <c r="E13" s="27">
        <v>5239590</v>
      </c>
      <c r="F13" s="27">
        <v>1500181</v>
      </c>
      <c r="G13" s="27">
        <v>-4065700</v>
      </c>
      <c r="J13" s="1"/>
    </row>
    <row r="14" spans="1:10" x14ac:dyDescent="0.25">
      <c r="A14" s="6"/>
      <c r="B14" s="27"/>
      <c r="C14" s="27"/>
      <c r="D14" s="27"/>
      <c r="E14" s="27"/>
      <c r="F14" s="27"/>
      <c r="G14" s="27"/>
      <c r="J14" s="1"/>
    </row>
    <row r="15" spans="1:10" x14ac:dyDescent="0.25">
      <c r="A15" s="39" t="s">
        <v>4</v>
      </c>
      <c r="B15" s="21">
        <f>B8-B10</f>
        <v>1005619518</v>
      </c>
      <c r="C15" s="21">
        <f t="shared" ref="C15:G15" si="2">C8-C10</f>
        <v>1206668534</v>
      </c>
      <c r="D15" s="21">
        <f t="shared" si="2"/>
        <v>1062599263</v>
      </c>
      <c r="E15" s="21">
        <f t="shared" si="2"/>
        <v>1246065108</v>
      </c>
      <c r="F15" s="21">
        <f t="shared" si="2"/>
        <v>1473088597</v>
      </c>
      <c r="G15" s="21">
        <f t="shared" si="2"/>
        <v>1656491341</v>
      </c>
      <c r="H15" s="8"/>
      <c r="I15" s="8"/>
      <c r="J15" s="8"/>
    </row>
    <row r="16" spans="1:10" x14ac:dyDescent="0.25">
      <c r="A16" s="40" t="s">
        <v>59</v>
      </c>
      <c r="B16" s="25"/>
      <c r="C16" s="25"/>
      <c r="D16" s="25"/>
      <c r="E16" s="25"/>
      <c r="F16" s="25"/>
      <c r="G16" s="25"/>
      <c r="H16" s="8"/>
      <c r="I16" s="8"/>
      <c r="J16" s="8"/>
    </row>
    <row r="17" spans="1:10" x14ac:dyDescent="0.25">
      <c r="A17" s="6" t="s">
        <v>5</v>
      </c>
      <c r="B17" s="28">
        <v>4440402</v>
      </c>
      <c r="C17" s="28">
        <v>6047801</v>
      </c>
      <c r="D17" s="28">
        <v>4951020</v>
      </c>
      <c r="E17" s="28">
        <v>4309610</v>
      </c>
      <c r="F17" s="28">
        <v>3486472</v>
      </c>
      <c r="G17" s="28">
        <v>5256222</v>
      </c>
      <c r="J17" s="1"/>
    </row>
    <row r="18" spans="1:10" x14ac:dyDescent="0.25">
      <c r="A18" s="6" t="s">
        <v>29</v>
      </c>
      <c r="B18" s="28">
        <v>21335940</v>
      </c>
      <c r="C18" s="28">
        <v>13361966</v>
      </c>
      <c r="D18" s="28">
        <v>13846600</v>
      </c>
      <c r="E18" s="28">
        <v>28842956</v>
      </c>
      <c r="F18" s="28">
        <v>27863144</v>
      </c>
      <c r="G18" s="28">
        <v>20637808</v>
      </c>
      <c r="J18" s="1"/>
    </row>
    <row r="19" spans="1:10" x14ac:dyDescent="0.25">
      <c r="A19" s="39" t="s">
        <v>60</v>
      </c>
      <c r="B19" s="21">
        <f>B15-B17+B18</f>
        <v>1022515056</v>
      </c>
      <c r="C19" s="21">
        <f t="shared" ref="C19:G19" si="3">C15-C17+C18</f>
        <v>1213982699</v>
      </c>
      <c r="D19" s="21">
        <f t="shared" si="3"/>
        <v>1071494843</v>
      </c>
      <c r="E19" s="21">
        <f t="shared" si="3"/>
        <v>1270598454</v>
      </c>
      <c r="F19" s="21">
        <f t="shared" si="3"/>
        <v>1497465269</v>
      </c>
      <c r="G19" s="21">
        <f t="shared" si="3"/>
        <v>1671872927</v>
      </c>
      <c r="H19" s="8"/>
      <c r="I19" s="8"/>
      <c r="J19" s="8"/>
    </row>
    <row r="20" spans="1:10" x14ac:dyDescent="0.25">
      <c r="A20" s="6" t="s">
        <v>30</v>
      </c>
      <c r="B20" s="28">
        <v>51125753</v>
      </c>
      <c r="C20" s="28">
        <v>60699135</v>
      </c>
      <c r="D20" s="28">
        <v>53574742</v>
      </c>
      <c r="E20" s="28">
        <v>63529923</v>
      </c>
      <c r="F20" s="28">
        <v>74873263</v>
      </c>
      <c r="G20" s="28">
        <v>83593646</v>
      </c>
      <c r="H20" s="8"/>
      <c r="I20" s="8"/>
      <c r="J20" s="8"/>
    </row>
    <row r="21" spans="1:10" x14ac:dyDescent="0.25">
      <c r="A21" s="6"/>
      <c r="B21" s="28"/>
      <c r="C21" s="28"/>
      <c r="D21" s="28"/>
      <c r="E21" s="28"/>
      <c r="F21" s="28"/>
      <c r="G21" s="28"/>
      <c r="H21" s="8"/>
      <c r="I21" s="8"/>
      <c r="J21" s="8"/>
    </row>
    <row r="22" spans="1:10" x14ac:dyDescent="0.25">
      <c r="A22" s="39" t="s">
        <v>61</v>
      </c>
      <c r="B22" s="25">
        <f>B19-B20</f>
        <v>971389303</v>
      </c>
      <c r="C22" s="25">
        <f t="shared" ref="C22:G22" si="4">C19-C20</f>
        <v>1153283564</v>
      </c>
      <c r="D22" s="25">
        <f t="shared" si="4"/>
        <v>1017920101</v>
      </c>
      <c r="E22" s="25">
        <f t="shared" si="4"/>
        <v>1207068531</v>
      </c>
      <c r="F22" s="25">
        <f t="shared" si="4"/>
        <v>1422592006</v>
      </c>
      <c r="G22" s="25">
        <f t="shared" si="4"/>
        <v>1588279281</v>
      </c>
      <c r="H22" s="8"/>
      <c r="I22" s="8"/>
      <c r="J22" s="8"/>
    </row>
    <row r="23" spans="1:10" x14ac:dyDescent="0.25">
      <c r="A23" s="6"/>
      <c r="B23" s="28"/>
      <c r="C23" s="28"/>
      <c r="D23" s="28"/>
      <c r="E23" s="28"/>
      <c r="F23" s="28"/>
      <c r="G23" s="28"/>
      <c r="H23" s="8"/>
      <c r="I23" s="8"/>
      <c r="J23" s="8"/>
    </row>
    <row r="24" spans="1:10" x14ac:dyDescent="0.25">
      <c r="A24" s="36" t="s">
        <v>62</v>
      </c>
      <c r="B24" s="25">
        <f>SUM(B25:B26)</f>
        <v>299473000</v>
      </c>
      <c r="C24" s="25">
        <f t="shared" ref="C24:G24" si="5">SUM(C25:C26)</f>
        <v>340200000</v>
      </c>
      <c r="D24" s="25">
        <f t="shared" si="5"/>
        <v>317250000</v>
      </c>
      <c r="E24" s="25">
        <f t="shared" si="5"/>
        <v>375324000</v>
      </c>
      <c r="F24" s="25">
        <f t="shared" si="5"/>
        <v>379574000</v>
      </c>
      <c r="G24" s="25">
        <f t="shared" si="5"/>
        <v>442468400</v>
      </c>
    </row>
    <row r="25" spans="1:10" x14ac:dyDescent="0.25">
      <c r="A25" s="17" t="s">
        <v>14</v>
      </c>
      <c r="B25" s="28">
        <v>288673000</v>
      </c>
      <c r="C25" s="28">
        <v>338000000</v>
      </c>
      <c r="D25" s="28">
        <v>331000000</v>
      </c>
      <c r="E25" s="28">
        <v>375324000</v>
      </c>
      <c r="F25" s="28">
        <v>379574000</v>
      </c>
      <c r="G25" s="28">
        <v>442468400</v>
      </c>
    </row>
    <row r="26" spans="1:10" x14ac:dyDescent="0.25">
      <c r="A26" s="17" t="s">
        <v>15</v>
      </c>
      <c r="B26" s="28">
        <v>10800000</v>
      </c>
      <c r="C26" s="28">
        <v>2200000</v>
      </c>
      <c r="D26" s="28">
        <v>-13750000</v>
      </c>
      <c r="E26" s="28">
        <v>0</v>
      </c>
      <c r="F26" s="28">
        <v>0</v>
      </c>
      <c r="G26" s="28">
        <v>0</v>
      </c>
    </row>
    <row r="27" spans="1:10" x14ac:dyDescent="0.25">
      <c r="A27" s="17"/>
      <c r="B27" s="28"/>
      <c r="C27" s="28"/>
      <c r="D27" s="28"/>
      <c r="E27" s="28"/>
      <c r="F27" s="28"/>
      <c r="G27" s="28"/>
    </row>
    <row r="28" spans="1:10" x14ac:dyDescent="0.25">
      <c r="A28" s="41" t="s">
        <v>63</v>
      </c>
      <c r="B28" s="25"/>
      <c r="C28" s="25"/>
      <c r="D28" s="25"/>
      <c r="E28" s="25"/>
      <c r="F28" s="25"/>
      <c r="G28" s="25">
        <v>19419000</v>
      </c>
    </row>
    <row r="29" spans="1:10" x14ac:dyDescent="0.25">
      <c r="A29" s="17"/>
      <c r="B29" s="28"/>
      <c r="C29" s="28"/>
      <c r="D29" s="28"/>
      <c r="E29" s="28"/>
      <c r="F29" s="28"/>
      <c r="G29" s="28"/>
    </row>
    <row r="30" spans="1:10" x14ac:dyDescent="0.25">
      <c r="A30" s="39" t="s">
        <v>64</v>
      </c>
      <c r="B30" s="29">
        <f>B22-B24-B28</f>
        <v>671916303</v>
      </c>
      <c r="C30" s="29">
        <f t="shared" ref="C30:G30" si="6">C22-C24-C28</f>
        <v>813083564</v>
      </c>
      <c r="D30" s="29">
        <f t="shared" si="6"/>
        <v>700670101</v>
      </c>
      <c r="E30" s="29">
        <f t="shared" si="6"/>
        <v>831744531</v>
      </c>
      <c r="F30" s="29">
        <f t="shared" si="6"/>
        <v>1043018006</v>
      </c>
      <c r="G30" s="29">
        <f t="shared" si="6"/>
        <v>1126391881</v>
      </c>
      <c r="H30" s="8"/>
      <c r="I30" s="8"/>
      <c r="J30" s="8"/>
    </row>
    <row r="31" spans="1:10" x14ac:dyDescent="0.25">
      <c r="A31" s="3"/>
      <c r="B31" s="9"/>
      <c r="C31" s="8"/>
      <c r="D31" s="8"/>
      <c r="E31" s="8"/>
      <c r="F31" s="8"/>
      <c r="G31" s="8"/>
    </row>
    <row r="32" spans="1:10" x14ac:dyDescent="0.25">
      <c r="A32" s="39" t="s">
        <v>65</v>
      </c>
      <c r="B32" s="10">
        <f>B30/('1'!B37/10)</f>
        <v>49.116688815789473</v>
      </c>
      <c r="C32" s="10">
        <f>C30/('1'!C37/10)</f>
        <v>59.435933040935673</v>
      </c>
      <c r="D32" s="10">
        <f>D30/('1'!D37/10)</f>
        <v>51.218574634502922</v>
      </c>
      <c r="E32" s="10">
        <f>E30/('1'!E37/10)</f>
        <v>60.80003881578947</v>
      </c>
      <c r="F32" s="10">
        <f>F30/('1'!F37/10)</f>
        <v>76.244006286549705</v>
      </c>
      <c r="G32" s="19">
        <f>G30/('1'!G37/10)</f>
        <v>82.338587792397661</v>
      </c>
    </row>
    <row r="33" spans="1:7" x14ac:dyDescent="0.25">
      <c r="A33" s="40" t="s">
        <v>66</v>
      </c>
      <c r="B33">
        <v>13680000</v>
      </c>
      <c r="C33">
        <v>13680000</v>
      </c>
      <c r="D33">
        <v>13680000</v>
      </c>
      <c r="E33">
        <v>13680000</v>
      </c>
      <c r="F33">
        <v>13680000</v>
      </c>
      <c r="G33">
        <v>13680000</v>
      </c>
    </row>
    <row r="53" spans="1:2" x14ac:dyDescent="0.25">
      <c r="A53" s="7"/>
      <c r="B53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5"/>
  <sheetViews>
    <sheetView tabSelected="1" zoomScaleNormal="100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B41" sqref="B41"/>
    </sheetView>
  </sheetViews>
  <sheetFormatPr defaultRowHeight="15" x14ac:dyDescent="0.25"/>
  <cols>
    <col min="1" max="1" width="62.7109375" customWidth="1"/>
    <col min="2" max="3" width="17.7109375" bestFit="1" customWidth="1"/>
    <col min="4" max="5" width="15" bestFit="1" customWidth="1"/>
    <col min="6" max="7" width="17.7109375" bestFit="1" customWidth="1"/>
    <col min="8" max="8" width="11.140625" bestFit="1" customWidth="1"/>
    <col min="9" max="9" width="10" customWidth="1"/>
  </cols>
  <sheetData>
    <row r="1" spans="1:7" ht="15.75" x14ac:dyDescent="0.25">
      <c r="A1" s="4" t="s">
        <v>41</v>
      </c>
    </row>
    <row r="2" spans="1:7" ht="15.75" x14ac:dyDescent="0.25">
      <c r="A2" s="4" t="s">
        <v>67</v>
      </c>
      <c r="B2" s="4"/>
      <c r="C2" s="4"/>
      <c r="D2" s="4"/>
      <c r="E2" s="4"/>
      <c r="F2" s="13"/>
      <c r="G2" s="2"/>
    </row>
    <row r="3" spans="1:7" ht="15.75" x14ac:dyDescent="0.25">
      <c r="A3" s="4" t="s">
        <v>47</v>
      </c>
      <c r="B3" s="4"/>
      <c r="C3" s="4"/>
      <c r="D3" s="4"/>
      <c r="E3" s="4"/>
      <c r="F3" s="14"/>
      <c r="G3" s="14"/>
    </row>
    <row r="4" spans="1:7" ht="15.75" x14ac:dyDescent="0.25">
      <c r="A4" s="4"/>
      <c r="B4" s="4"/>
      <c r="C4" s="4"/>
      <c r="D4" s="4"/>
      <c r="E4" s="4"/>
      <c r="F4" s="13"/>
      <c r="G4" s="2"/>
    </row>
    <row r="5" spans="1:7" ht="15.75" x14ac:dyDescent="0.25">
      <c r="A5" s="4"/>
      <c r="B5" s="34">
        <v>2012</v>
      </c>
      <c r="C5" s="34">
        <v>2013</v>
      </c>
      <c r="D5" s="34">
        <v>2014</v>
      </c>
      <c r="E5" s="34">
        <v>2015</v>
      </c>
      <c r="F5" s="34">
        <v>2016</v>
      </c>
      <c r="G5" s="34">
        <v>2017</v>
      </c>
    </row>
    <row r="6" spans="1:7" x14ac:dyDescent="0.25">
      <c r="A6" s="39" t="s">
        <v>68</v>
      </c>
    </row>
    <row r="7" spans="1:7" x14ac:dyDescent="0.25">
      <c r="A7" t="s">
        <v>31</v>
      </c>
      <c r="B7" s="20">
        <v>7285702413</v>
      </c>
      <c r="C7" s="20">
        <v>7703564659</v>
      </c>
      <c r="D7" s="20">
        <v>8035999651</v>
      </c>
      <c r="E7" s="20">
        <v>8071753106</v>
      </c>
      <c r="F7" s="20">
        <v>8692242508</v>
      </c>
      <c r="G7" s="20">
        <v>8799989902</v>
      </c>
    </row>
    <row r="8" spans="1:7" x14ac:dyDescent="0.25">
      <c r="A8" s="6" t="s">
        <v>32</v>
      </c>
      <c r="B8" s="20">
        <v>-1122268755</v>
      </c>
      <c r="C8" s="20">
        <v>-1385856116</v>
      </c>
      <c r="D8" s="20">
        <v>-1299182104</v>
      </c>
      <c r="E8" s="20">
        <v>-1274021900</v>
      </c>
      <c r="F8" s="20">
        <v>-1337587829</v>
      </c>
      <c r="G8" s="20">
        <v>-1382153324</v>
      </c>
    </row>
    <row r="9" spans="1:7" x14ac:dyDescent="0.25">
      <c r="A9" s="6" t="s">
        <v>33</v>
      </c>
      <c r="B9" s="20">
        <v>-5419187323</v>
      </c>
      <c r="C9" s="20">
        <v>-5433064785</v>
      </c>
      <c r="D9" s="20">
        <v>-5718535019</v>
      </c>
      <c r="E9" s="20">
        <v>-5850057590</v>
      </c>
      <c r="F9" s="20">
        <v>-5915023559</v>
      </c>
      <c r="G9" s="20">
        <v>-6043063058</v>
      </c>
    </row>
    <row r="10" spans="1:7" x14ac:dyDescent="0.25">
      <c r="A10" s="6" t="s">
        <v>34</v>
      </c>
      <c r="B10" s="20">
        <v>-20886394</v>
      </c>
      <c r="C10" s="20">
        <v>-23906443</v>
      </c>
      <c r="D10" s="20">
        <v>-10350777</v>
      </c>
      <c r="E10" s="20">
        <v>-30391821</v>
      </c>
      <c r="F10" s="20">
        <v>-21687217</v>
      </c>
      <c r="G10" s="20">
        <v>-75928979</v>
      </c>
    </row>
    <row r="11" spans="1:7" x14ac:dyDescent="0.25">
      <c r="A11" s="6" t="s">
        <v>35</v>
      </c>
      <c r="B11" s="20">
        <v>7511347</v>
      </c>
      <c r="C11" s="20">
        <v>5192660</v>
      </c>
      <c r="D11" s="20">
        <v>6117072</v>
      </c>
      <c r="E11" s="20">
        <v>5558453</v>
      </c>
      <c r="F11" s="20">
        <v>9586728</v>
      </c>
      <c r="G11" s="20">
        <v>5252788</v>
      </c>
    </row>
    <row r="12" spans="1:7" x14ac:dyDescent="0.25">
      <c r="A12" s="6" t="s">
        <v>36</v>
      </c>
      <c r="B12" s="20">
        <v>-8570485</v>
      </c>
      <c r="C12" s="20">
        <v>-6047801</v>
      </c>
      <c r="D12" s="20">
        <v>-4951020</v>
      </c>
      <c r="E12" s="20">
        <v>-4309610</v>
      </c>
      <c r="F12" s="20">
        <v>-3486472</v>
      </c>
      <c r="G12" s="20">
        <v>-5256222</v>
      </c>
    </row>
    <row r="13" spans="1:7" x14ac:dyDescent="0.25">
      <c r="A13" s="6" t="s">
        <v>16</v>
      </c>
      <c r="B13" s="20">
        <v>-244240492</v>
      </c>
      <c r="C13" s="20">
        <v>-296401727</v>
      </c>
      <c r="D13" s="20">
        <v>-371925383</v>
      </c>
      <c r="E13" s="20">
        <v>-326643464</v>
      </c>
      <c r="F13" s="20">
        <v>-347558749</v>
      </c>
      <c r="G13" s="20">
        <v>-459550074</v>
      </c>
    </row>
    <row r="14" spans="1:7" x14ac:dyDescent="0.25">
      <c r="A14" s="3"/>
      <c r="B14" s="21">
        <f>SUM(B7:B13)</f>
        <v>478060311</v>
      </c>
      <c r="C14" s="21">
        <f t="shared" ref="C14:G14" si="0">SUM(C7:C13)</f>
        <v>563480447</v>
      </c>
      <c r="D14" s="21">
        <f t="shared" si="0"/>
        <v>637172420</v>
      </c>
      <c r="E14" s="21">
        <f t="shared" si="0"/>
        <v>591887174</v>
      </c>
      <c r="F14" s="21">
        <f t="shared" si="0"/>
        <v>1076485410</v>
      </c>
      <c r="G14" s="21">
        <f t="shared" si="0"/>
        <v>839291033</v>
      </c>
    </row>
    <row r="15" spans="1:7" x14ac:dyDescent="0.25">
      <c r="B15" s="20"/>
      <c r="C15" s="20"/>
      <c r="D15" s="20"/>
      <c r="E15" s="20"/>
      <c r="F15" s="20"/>
      <c r="G15" s="20"/>
    </row>
    <row r="16" spans="1:7" x14ac:dyDescent="0.25">
      <c r="A16" s="39" t="s">
        <v>69</v>
      </c>
      <c r="B16" s="20"/>
      <c r="C16" s="20"/>
      <c r="D16" s="20"/>
      <c r="E16" s="20"/>
      <c r="F16" s="20"/>
      <c r="G16" s="20"/>
    </row>
    <row r="17" spans="1:8" x14ac:dyDescent="0.25">
      <c r="A17" t="s">
        <v>37</v>
      </c>
      <c r="B17" s="20">
        <v>13811858</v>
      </c>
      <c r="C17" s="20">
        <v>8169306</v>
      </c>
      <c r="D17" s="20">
        <v>7123001</v>
      </c>
      <c r="E17" s="20">
        <v>18395246</v>
      </c>
      <c r="F17" s="20">
        <v>18276416</v>
      </c>
      <c r="G17" s="20">
        <v>15385020</v>
      </c>
    </row>
    <row r="18" spans="1:8" x14ac:dyDescent="0.25">
      <c r="A18" s="6" t="s">
        <v>38</v>
      </c>
      <c r="B18" s="20">
        <v>28908376</v>
      </c>
      <c r="C18" s="20">
        <v>2945866</v>
      </c>
      <c r="D18" s="20">
        <v>897655</v>
      </c>
      <c r="E18" s="20">
        <v>2333269</v>
      </c>
      <c r="F18" s="20">
        <v>4984993</v>
      </c>
      <c r="G18" s="20">
        <v>756510</v>
      </c>
    </row>
    <row r="19" spans="1:8" x14ac:dyDescent="0.25">
      <c r="A19" t="s">
        <v>39</v>
      </c>
      <c r="B19" s="20">
        <v>-207323694</v>
      </c>
      <c r="C19" s="20">
        <v>-150580289</v>
      </c>
      <c r="D19" s="20">
        <v>-179084891</v>
      </c>
      <c r="E19" s="20">
        <v>-123036407</v>
      </c>
      <c r="F19" s="20">
        <v>-92386913</v>
      </c>
      <c r="G19" s="20">
        <v>-210878264</v>
      </c>
    </row>
    <row r="20" spans="1:8" x14ac:dyDescent="0.25">
      <c r="A20" s="6" t="s">
        <v>17</v>
      </c>
      <c r="B20" s="20">
        <v>-2059472</v>
      </c>
      <c r="C20" s="20">
        <v>0</v>
      </c>
      <c r="D20" s="20">
        <v>-59367881</v>
      </c>
      <c r="E20" s="20">
        <v>0</v>
      </c>
      <c r="F20" s="20">
        <v>0</v>
      </c>
      <c r="G20" s="20">
        <v>0</v>
      </c>
    </row>
    <row r="21" spans="1:8" x14ac:dyDescent="0.25">
      <c r="A21" s="3"/>
      <c r="B21" s="21">
        <f t="shared" ref="B21:G21" si="1">SUM(B17:B20)</f>
        <v>-166662932</v>
      </c>
      <c r="C21" s="21">
        <f t="shared" si="1"/>
        <v>-139465117</v>
      </c>
      <c r="D21" s="21">
        <f t="shared" si="1"/>
        <v>-230432116</v>
      </c>
      <c r="E21" s="21">
        <f t="shared" si="1"/>
        <v>-102307892</v>
      </c>
      <c r="F21" s="21">
        <f t="shared" si="1"/>
        <v>-69125504</v>
      </c>
      <c r="G21" s="21">
        <f t="shared" si="1"/>
        <v>-194736734</v>
      </c>
    </row>
    <row r="22" spans="1:8" x14ac:dyDescent="0.25">
      <c r="B22" s="20"/>
      <c r="C22" s="20"/>
      <c r="D22" s="20"/>
      <c r="E22" s="20"/>
      <c r="F22" s="20"/>
      <c r="G22" s="20"/>
    </row>
    <row r="23" spans="1:8" x14ac:dyDescent="0.25">
      <c r="A23" s="39" t="s">
        <v>70</v>
      </c>
      <c r="B23" s="20"/>
      <c r="C23" s="20"/>
      <c r="D23" s="20"/>
      <c r="E23" s="20"/>
      <c r="F23" s="20"/>
      <c r="G23" s="20"/>
    </row>
    <row r="24" spans="1:8" x14ac:dyDescent="0.25">
      <c r="A24" s="6" t="s">
        <v>40</v>
      </c>
      <c r="B24" s="20">
        <v>-380705752</v>
      </c>
      <c r="C24" s="20">
        <v>-404386141</v>
      </c>
      <c r="D24" s="20">
        <v>-378670132</v>
      </c>
      <c r="E24" s="20">
        <v>-430597951</v>
      </c>
      <c r="F24" s="20">
        <v>-446481926</v>
      </c>
      <c r="G24" s="20">
        <v>-453737790</v>
      </c>
    </row>
    <row r="25" spans="1:8" x14ac:dyDescent="0.25">
      <c r="A25" s="3"/>
      <c r="B25" s="22">
        <f t="shared" ref="B25:G25" si="2">SUM(B24:B24)</f>
        <v>-380705752</v>
      </c>
      <c r="C25" s="22">
        <f t="shared" si="2"/>
        <v>-404386141</v>
      </c>
      <c r="D25" s="22">
        <f t="shared" si="2"/>
        <v>-378670132</v>
      </c>
      <c r="E25" s="22">
        <f t="shared" si="2"/>
        <v>-430597951</v>
      </c>
      <c r="F25" s="22">
        <f t="shared" si="2"/>
        <v>-446481926</v>
      </c>
      <c r="G25" s="22">
        <f t="shared" si="2"/>
        <v>-453737790</v>
      </c>
      <c r="H25" s="1"/>
    </row>
    <row r="26" spans="1:8" x14ac:dyDescent="0.25">
      <c r="B26" s="20"/>
      <c r="C26" s="20"/>
      <c r="D26" s="20"/>
      <c r="E26" s="20"/>
      <c r="F26" s="20"/>
      <c r="G26" s="20"/>
    </row>
    <row r="27" spans="1:8" x14ac:dyDescent="0.25">
      <c r="A27" s="3" t="s">
        <v>71</v>
      </c>
      <c r="B27" s="23">
        <f t="shared" ref="B27:G27" si="3">SUM(B14,B21,B25)</f>
        <v>-69308373</v>
      </c>
      <c r="C27" s="23">
        <f t="shared" si="3"/>
        <v>19629189</v>
      </c>
      <c r="D27" s="23">
        <f t="shared" si="3"/>
        <v>28070172</v>
      </c>
      <c r="E27" s="23">
        <f t="shared" si="3"/>
        <v>58981331</v>
      </c>
      <c r="F27" s="23">
        <f t="shared" si="3"/>
        <v>560877980</v>
      </c>
      <c r="G27" s="23">
        <f t="shared" si="3"/>
        <v>190816509</v>
      </c>
    </row>
    <row r="28" spans="1:8" x14ac:dyDescent="0.25">
      <c r="A28" s="40" t="s">
        <v>72</v>
      </c>
      <c r="B28" s="20">
        <v>302767543</v>
      </c>
      <c r="C28" s="20">
        <v>233459170</v>
      </c>
      <c r="D28" s="20">
        <v>257439710</v>
      </c>
      <c r="E28" s="20">
        <v>292396800</v>
      </c>
      <c r="F28" s="20">
        <v>351378131</v>
      </c>
      <c r="G28" s="20">
        <v>912256111</v>
      </c>
    </row>
    <row r="29" spans="1:8" x14ac:dyDescent="0.25">
      <c r="A29" s="40" t="s">
        <v>73</v>
      </c>
      <c r="B29" s="20"/>
      <c r="C29" s="20"/>
      <c r="D29" s="20">
        <v>6886918</v>
      </c>
      <c r="E29" s="20"/>
      <c r="F29" s="20"/>
      <c r="G29" s="20"/>
    </row>
    <row r="30" spans="1:8" x14ac:dyDescent="0.25">
      <c r="A30" s="39" t="s">
        <v>74</v>
      </c>
      <c r="B30" s="23">
        <f>SUM(B27:B29)</f>
        <v>233459170</v>
      </c>
      <c r="C30" s="23">
        <f t="shared" ref="C30:G30" si="4">SUM(C27:C29)</f>
        <v>253088359</v>
      </c>
      <c r="D30" s="23">
        <f t="shared" si="4"/>
        <v>292396800</v>
      </c>
      <c r="E30" s="23">
        <f t="shared" si="4"/>
        <v>351378131</v>
      </c>
      <c r="F30" s="23">
        <f t="shared" si="4"/>
        <v>912256111</v>
      </c>
      <c r="G30" s="23">
        <f t="shared" si="4"/>
        <v>1103072620</v>
      </c>
    </row>
    <row r="31" spans="1:8" x14ac:dyDescent="0.25">
      <c r="B31" s="23"/>
      <c r="C31" s="23"/>
      <c r="D31" s="23"/>
      <c r="E31" s="23"/>
      <c r="F31" s="23"/>
      <c r="G31" s="23"/>
    </row>
    <row r="32" spans="1:8" ht="15.75" x14ac:dyDescent="0.25">
      <c r="A32" s="4"/>
      <c r="B32" s="24">
        <v>100552603</v>
      </c>
      <c r="C32" s="24">
        <v>99692002</v>
      </c>
      <c r="D32" s="24">
        <v>113215276</v>
      </c>
      <c r="E32" s="24">
        <v>124226371</v>
      </c>
      <c r="F32" s="24">
        <v>148986449</v>
      </c>
      <c r="G32" s="24">
        <v>150915643</v>
      </c>
    </row>
    <row r="34" spans="1:7" x14ac:dyDescent="0.25">
      <c r="A34" s="39" t="s">
        <v>75</v>
      </c>
      <c r="B34" s="10">
        <f>B14/('1'!B37/10)</f>
        <v>34.945929166666666</v>
      </c>
      <c r="C34" s="10">
        <f>C14/('1'!C37/10)</f>
        <v>41.190091154970759</v>
      </c>
      <c r="D34" s="10">
        <f>D14/('1'!D37/10)</f>
        <v>46.576931286549708</v>
      </c>
      <c r="E34" s="10">
        <f>E14/('1'!E37/10)</f>
        <v>43.26660628654971</v>
      </c>
      <c r="F34" s="10">
        <f>F14/('1'!F37/10)</f>
        <v>78.690453947368425</v>
      </c>
      <c r="G34" s="10">
        <f>G14/('1'!G37/10)</f>
        <v>61.351683698830406</v>
      </c>
    </row>
    <row r="35" spans="1:7" x14ac:dyDescent="0.25">
      <c r="A35" s="39" t="s">
        <v>76</v>
      </c>
      <c r="B35">
        <v>13680000</v>
      </c>
      <c r="C35">
        <v>13680000</v>
      </c>
      <c r="D35">
        <v>13680000</v>
      </c>
      <c r="E35">
        <v>13680000</v>
      </c>
      <c r="F35">
        <v>13680000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7" sqref="C17"/>
    </sheetView>
  </sheetViews>
  <sheetFormatPr defaultRowHeight="15" x14ac:dyDescent="0.25"/>
  <cols>
    <col min="1" max="1" width="16.5703125" bestFit="1" customWidth="1"/>
  </cols>
  <sheetData>
    <row r="1" spans="1:7" ht="15.75" x14ac:dyDescent="0.25">
      <c r="A1" s="4" t="s">
        <v>41</v>
      </c>
    </row>
    <row r="2" spans="1:7" x14ac:dyDescent="0.25">
      <c r="A2" s="3" t="s">
        <v>77</v>
      </c>
    </row>
    <row r="3" spans="1:7" ht="15.75" x14ac:dyDescent="0.25">
      <c r="A3" s="4" t="s">
        <v>47</v>
      </c>
    </row>
    <row r="4" spans="1:7" x14ac:dyDescent="0.25">
      <c r="A4" s="3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</row>
    <row r="5" spans="1:7" x14ac:dyDescent="0.25">
      <c r="A5" s="6" t="s">
        <v>78</v>
      </c>
      <c r="B5" s="31">
        <f>'2'!B30/'1'!B18</f>
        <v>0.16882220252920527</v>
      </c>
      <c r="C5" s="31">
        <f>'2'!C30/'1'!C18</f>
        <v>0.17635714006231976</v>
      </c>
      <c r="D5" s="31">
        <f>'2'!D30/'1'!D18</f>
        <v>0.14298744846636277</v>
      </c>
      <c r="E5" s="31">
        <f>'2'!E30/'1'!E18</f>
        <v>0.15883312643977124</v>
      </c>
      <c r="F5" s="31">
        <f>'2'!F30/'1'!F18</f>
        <v>0.15913681180631073</v>
      </c>
      <c r="G5" s="31">
        <f>'2'!G30/'1'!G18</f>
        <v>0.14530654936470805</v>
      </c>
    </row>
    <row r="6" spans="1:7" x14ac:dyDescent="0.25">
      <c r="A6" s="6" t="s">
        <v>79</v>
      </c>
      <c r="B6" s="32">
        <f>'2'!B30/'1'!B36</f>
        <v>0.36241428973145967</v>
      </c>
      <c r="C6" s="32">
        <f>'2'!C30/'1'!C36</f>
        <v>0.36030011843797494</v>
      </c>
      <c r="D6" s="32">
        <f>'2'!D30/'1'!D36</f>
        <v>0.27252570577336133</v>
      </c>
      <c r="E6" s="32">
        <f>'2'!E30/'1'!E36</f>
        <v>0.28052012408042992</v>
      </c>
      <c r="F6" s="32">
        <f>'2'!F30/'1'!F36</f>
        <v>0.29326378720958007</v>
      </c>
      <c r="G6" s="32">
        <f>'2'!G30/'1'!G36</f>
        <v>0.26662066686919933</v>
      </c>
    </row>
    <row r="7" spans="1:7" x14ac:dyDescent="0.25">
      <c r="A7" s="6" t="s">
        <v>43</v>
      </c>
    </row>
    <row r="8" spans="1:7" x14ac:dyDescent="0.25">
      <c r="A8" s="6" t="s">
        <v>44</v>
      </c>
      <c r="B8" s="33">
        <f>'1'!B12/'1'!B26</f>
        <v>1.490291044169239</v>
      </c>
      <c r="C8" s="33">
        <f>'1'!C12/'1'!C26</f>
        <v>1.6164795998448742</v>
      </c>
      <c r="D8" s="33">
        <f>'1'!D12/'1'!D26</f>
        <v>1.7108302471128201</v>
      </c>
      <c r="E8" s="33">
        <f>'1'!E12/'1'!E26</f>
        <v>1.9480675528325384</v>
      </c>
      <c r="F8" s="33">
        <f>'1'!F12/'1'!F26</f>
        <v>1.9802277476497476</v>
      </c>
      <c r="G8" s="33">
        <f>'1'!G12/'1'!G26</f>
        <v>2.0128886495350238</v>
      </c>
    </row>
    <row r="9" spans="1:7" x14ac:dyDescent="0.25">
      <c r="A9" s="6" t="s">
        <v>80</v>
      </c>
      <c r="B9" s="32">
        <f>'2'!B30/'2'!B6</f>
        <v>9.0990017086092764E-2</v>
      </c>
      <c r="C9" s="32">
        <f>'2'!C30/'2'!C6</f>
        <v>0.10319661459219956</v>
      </c>
      <c r="D9" s="32">
        <f>'2'!D30/'2'!D6</f>
        <v>8.6748858677056534E-2</v>
      </c>
      <c r="E9" s="32">
        <f>'2'!E30/'2'!E6</f>
        <v>9.7590506993120704E-2</v>
      </c>
      <c r="F9" s="32">
        <f>'2'!F30/'2'!F6</f>
        <v>0.11873318635126681</v>
      </c>
      <c r="G9" s="32">
        <f>'2'!G30/'2'!G6</f>
        <v>0.12459317630277052</v>
      </c>
    </row>
    <row r="10" spans="1:7" x14ac:dyDescent="0.25">
      <c r="A10" t="s">
        <v>45</v>
      </c>
      <c r="B10" s="32">
        <f>'2'!B15/'2'!B6</f>
        <v>0.13617966511065346</v>
      </c>
      <c r="C10" s="32">
        <f>'2'!C15/'2'!C6</f>
        <v>0.15315044253401297</v>
      </c>
      <c r="D10" s="32">
        <f>'2'!D15/'2'!D6</f>
        <v>0.13155873665049028</v>
      </c>
      <c r="E10" s="32">
        <f>'2'!E15/'2'!E6</f>
        <v>0.1462036972938722</v>
      </c>
      <c r="F10" s="32">
        <f>'2'!F15/'2'!F6</f>
        <v>0.16769077992266912</v>
      </c>
      <c r="G10" s="32">
        <f>'2'!G15/'2'!G6</f>
        <v>0.18322887546916344</v>
      </c>
    </row>
    <row r="11" spans="1:7" x14ac:dyDescent="0.25">
      <c r="A11" s="6" t="s">
        <v>81</v>
      </c>
      <c r="B11" s="32">
        <f>'2'!B30/'1'!B36</f>
        <v>0.36241428973145967</v>
      </c>
      <c r="C11" s="32">
        <f>'2'!C30/'1'!C36</f>
        <v>0.36030011843797494</v>
      </c>
      <c r="D11" s="32">
        <f>'2'!D30/'1'!D36</f>
        <v>0.27252570577336133</v>
      </c>
      <c r="E11" s="32">
        <f>'2'!E30/'1'!E36</f>
        <v>0.28052012408042992</v>
      </c>
      <c r="F11" s="32">
        <f>'2'!F30/'1'!F36</f>
        <v>0.29326378720958007</v>
      </c>
      <c r="G11" s="32">
        <f>'2'!G30/'1'!G36</f>
        <v>0.26662066686919933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2020-04-12T16:05:21Z</dcterms:modified>
</cp:coreProperties>
</file>