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A\"/>
    </mc:Choice>
  </mc:AlternateContent>
  <bookViews>
    <workbookView xWindow="240" yWindow="30" windowWidth="20115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B41" i="2" l="1"/>
  <c r="H11" i="4"/>
  <c r="H12" i="4"/>
  <c r="H59" i="3"/>
  <c r="H58" i="3"/>
  <c r="H57" i="3"/>
  <c r="H55" i="3"/>
  <c r="H53" i="3"/>
  <c r="H41" i="3"/>
  <c r="H30" i="3"/>
  <c r="H29" i="3"/>
  <c r="H16" i="3"/>
  <c r="H48" i="2"/>
  <c r="H38" i="2"/>
  <c r="H27" i="2"/>
  <c r="H13" i="2"/>
  <c r="H6" i="2"/>
  <c r="H14" i="2" s="1"/>
  <c r="H29" i="2" s="1"/>
  <c r="H6" i="4" s="1"/>
  <c r="H58" i="1"/>
  <c r="H57" i="1"/>
  <c r="H55" i="1"/>
  <c r="H53" i="1"/>
  <c r="H42" i="1"/>
  <c r="H30" i="1"/>
  <c r="H26" i="1"/>
  <c r="H22" i="1"/>
  <c r="H18" i="1"/>
  <c r="H13" i="1"/>
  <c r="H9" i="1"/>
  <c r="H39" i="2" l="1"/>
  <c r="H46" i="2" s="1"/>
  <c r="H5" i="4"/>
  <c r="C58" i="1"/>
  <c r="D58" i="1"/>
  <c r="E58" i="1"/>
  <c r="F58" i="1"/>
  <c r="G58" i="1"/>
  <c r="B58" i="1"/>
  <c r="C59" i="3"/>
  <c r="D59" i="3"/>
  <c r="E59" i="3"/>
  <c r="F59" i="3"/>
  <c r="G59" i="3"/>
  <c r="B59" i="3"/>
  <c r="C48" i="2"/>
  <c r="D48" i="2"/>
  <c r="E48" i="2"/>
  <c r="F48" i="2"/>
  <c r="G48" i="2"/>
  <c r="B48" i="2"/>
  <c r="H7" i="4" l="1"/>
  <c r="H9" i="4"/>
  <c r="H47" i="2"/>
  <c r="H8" i="4"/>
  <c r="C10" i="4"/>
  <c r="B10" i="4" l="1"/>
  <c r="G53" i="3" l="1"/>
  <c r="G41" i="3"/>
  <c r="G29" i="3"/>
  <c r="G16" i="3"/>
  <c r="F41" i="3"/>
  <c r="G38" i="2"/>
  <c r="G27" i="2"/>
  <c r="G13" i="2"/>
  <c r="G6" i="2"/>
  <c r="G5" i="4" s="1"/>
  <c r="F13" i="2"/>
  <c r="G53" i="1"/>
  <c r="F53" i="1"/>
  <c r="F30" i="1"/>
  <c r="F42" i="1" s="1"/>
  <c r="F22" i="1"/>
  <c r="G22" i="1"/>
  <c r="F18" i="1"/>
  <c r="G18" i="1"/>
  <c r="F13" i="1"/>
  <c r="G13" i="1"/>
  <c r="F9" i="1"/>
  <c r="G9" i="1"/>
  <c r="F55" i="1" l="1"/>
  <c r="F57" i="1"/>
  <c r="G11" i="4"/>
  <c r="G57" i="1"/>
  <c r="F11" i="4"/>
  <c r="F12" i="4"/>
  <c r="G30" i="3"/>
  <c r="G14" i="2"/>
  <c r="G29" i="2" s="1"/>
  <c r="F26" i="1"/>
  <c r="G26" i="1"/>
  <c r="C6" i="2"/>
  <c r="C5" i="4" s="1"/>
  <c r="D6" i="2"/>
  <c r="D5" i="4" s="1"/>
  <c r="E6" i="2"/>
  <c r="E5" i="4" s="1"/>
  <c r="F6" i="2"/>
  <c r="F5" i="4" s="1"/>
  <c r="B6" i="2"/>
  <c r="B5" i="4" s="1"/>
  <c r="F53" i="3"/>
  <c r="E53" i="3"/>
  <c r="D53" i="3"/>
  <c r="C53" i="3"/>
  <c r="B53" i="3"/>
  <c r="E41" i="3"/>
  <c r="D41" i="3"/>
  <c r="C41" i="3"/>
  <c r="B41" i="3"/>
  <c r="F29" i="3"/>
  <c r="E29" i="3"/>
  <c r="D29" i="3"/>
  <c r="C29" i="3"/>
  <c r="B29" i="3"/>
  <c r="F16" i="3"/>
  <c r="E16" i="3"/>
  <c r="D16" i="3"/>
  <c r="C16" i="3"/>
  <c r="B16" i="3"/>
  <c r="F38" i="2"/>
  <c r="E38" i="2"/>
  <c r="D38" i="2"/>
  <c r="C38" i="2"/>
  <c r="B38" i="2"/>
  <c r="F27" i="2"/>
  <c r="E27" i="2"/>
  <c r="D27" i="2"/>
  <c r="C27" i="2"/>
  <c r="B27" i="2"/>
  <c r="E13" i="2"/>
  <c r="E14" i="2" s="1"/>
  <c r="E29" i="2" s="1"/>
  <c r="D13" i="2"/>
  <c r="C13" i="2"/>
  <c r="B13" i="2"/>
  <c r="E30" i="3" l="1"/>
  <c r="C14" i="2"/>
  <c r="C29" i="2" s="1"/>
  <c r="C39" i="2" s="1"/>
  <c r="C46" i="2" s="1"/>
  <c r="D14" i="2"/>
  <c r="D29" i="2" s="1"/>
  <c r="C30" i="3"/>
  <c r="C55" i="3" s="1"/>
  <c r="C57" i="3" s="1"/>
  <c r="E55" i="3"/>
  <c r="E57" i="3" s="1"/>
  <c r="E58" i="3"/>
  <c r="B30" i="3"/>
  <c r="G55" i="3"/>
  <c r="G57" i="3" s="1"/>
  <c r="G58" i="3"/>
  <c r="D30" i="3"/>
  <c r="D39" i="2"/>
  <c r="D46" i="2" s="1"/>
  <c r="D6" i="4"/>
  <c r="E39" i="2"/>
  <c r="E46" i="2" s="1"/>
  <c r="E6" i="4"/>
  <c r="C6" i="4"/>
  <c r="G39" i="2"/>
  <c r="G46" i="2" s="1"/>
  <c r="G8" i="4" s="1"/>
  <c r="G6" i="4"/>
  <c r="F30" i="3"/>
  <c r="B14" i="2"/>
  <c r="B29" i="2" s="1"/>
  <c r="F14" i="2"/>
  <c r="F29" i="2" s="1"/>
  <c r="D53" i="1"/>
  <c r="D42" i="1"/>
  <c r="D22" i="1"/>
  <c r="D18" i="1"/>
  <c r="D13" i="1"/>
  <c r="D9" i="1"/>
  <c r="D55" i="1" l="1"/>
  <c r="C58" i="3"/>
  <c r="D55" i="3"/>
  <c r="D57" i="3" s="1"/>
  <c r="D58" i="3"/>
  <c r="F55" i="3"/>
  <c r="F57" i="3" s="1"/>
  <c r="F58" i="3"/>
  <c r="B55" i="3"/>
  <c r="B57" i="3" s="1"/>
  <c r="B58" i="3"/>
  <c r="E7" i="4"/>
  <c r="E47" i="2"/>
  <c r="C7" i="4"/>
  <c r="C47" i="2"/>
  <c r="F39" i="2"/>
  <c r="F46" i="2" s="1"/>
  <c r="F6" i="4"/>
  <c r="B39" i="2"/>
  <c r="B46" i="2" s="1"/>
  <c r="B6" i="4"/>
  <c r="G7" i="4"/>
  <c r="G47" i="2"/>
  <c r="G9" i="4"/>
  <c r="D7" i="4"/>
  <c r="D47" i="2"/>
  <c r="D57" i="1"/>
  <c r="D9" i="4"/>
  <c r="D11" i="4"/>
  <c r="D12" i="4"/>
  <c r="D26" i="1"/>
  <c r="C42" i="1"/>
  <c r="B30" i="1"/>
  <c r="B18" i="1"/>
  <c r="C18" i="1"/>
  <c r="B53" i="1"/>
  <c r="C53" i="1"/>
  <c r="E53" i="1"/>
  <c r="E30" i="1"/>
  <c r="E42" i="1" s="1"/>
  <c r="E18" i="1"/>
  <c r="E55" i="1" l="1"/>
  <c r="C55" i="1"/>
  <c r="D8" i="4"/>
  <c r="B7" i="4"/>
  <c r="B47" i="2"/>
  <c r="F7" i="4"/>
  <c r="F47" i="2"/>
  <c r="F9" i="4"/>
  <c r="F8" i="4"/>
  <c r="C57" i="1"/>
  <c r="C9" i="4"/>
  <c r="B57" i="1"/>
  <c r="B9" i="4"/>
  <c r="E57" i="1"/>
  <c r="E9" i="4"/>
  <c r="B42" i="1"/>
  <c r="B55" i="1" s="1"/>
  <c r="B22" i="1"/>
  <c r="C22" i="1"/>
  <c r="B13" i="1"/>
  <c r="C13" i="1"/>
  <c r="B9" i="1"/>
  <c r="C9" i="1"/>
  <c r="E22" i="1"/>
  <c r="E13" i="1"/>
  <c r="E9" i="1"/>
  <c r="B12" i="4" l="1"/>
  <c r="B11" i="4"/>
  <c r="E11" i="4"/>
  <c r="E12" i="4"/>
  <c r="C11" i="4"/>
  <c r="C12" i="4"/>
  <c r="C26" i="1"/>
  <c r="B26" i="1"/>
  <c r="E26" i="1"/>
  <c r="G30" i="1"/>
  <c r="C8" i="4" l="1"/>
  <c r="E8" i="4"/>
  <c r="B8" i="4"/>
  <c r="G42" i="1"/>
  <c r="G55" i="1" s="1"/>
  <c r="G12" i="4"/>
</calcChain>
</file>

<file path=xl/sharedStrings.xml><?xml version="1.0" encoding="utf-8"?>
<sst xmlns="http://schemas.openxmlformats.org/spreadsheetml/2006/main" count="151" uniqueCount="142">
  <si>
    <t>Cash in hand</t>
  </si>
  <si>
    <t>Balance with Bangladesh bank</t>
  </si>
  <si>
    <t>Inside Bangldesh</t>
  </si>
  <si>
    <t>Outside Bangladesh</t>
  </si>
  <si>
    <t xml:space="preserve">Government </t>
  </si>
  <si>
    <t>Others</t>
  </si>
  <si>
    <t>Liabilities</t>
  </si>
  <si>
    <t>Other liabilities</t>
  </si>
  <si>
    <t>Interest Income</t>
  </si>
  <si>
    <t>Commssion ,Exchange and brokerage</t>
  </si>
  <si>
    <t>Other operating income</t>
  </si>
  <si>
    <t>Slaries &amp; Allownaces</t>
  </si>
  <si>
    <t>Rent,Taxes ,Insurance,electricity etc</t>
  </si>
  <si>
    <t>Legal &amp; professional fees</t>
  </si>
  <si>
    <t>Postage,Stamps,Telecommunication etc</t>
  </si>
  <si>
    <t>Directors fees and conveyence</t>
  </si>
  <si>
    <t>Auditors fees</t>
  </si>
  <si>
    <t>Depreciation &amp; repairs assests</t>
  </si>
  <si>
    <t>Other expenses</t>
  </si>
  <si>
    <t>Specific provision for classified investments</t>
  </si>
  <si>
    <t>General provision for unclassified investmetn</t>
  </si>
  <si>
    <t>Provision for other receivables</t>
  </si>
  <si>
    <t>Provision for invetment in securities</t>
  </si>
  <si>
    <t>Deferred tax expenses /benefit</t>
  </si>
  <si>
    <t>Currnt tax expenses bd finance</t>
  </si>
  <si>
    <t>Current tax expenses bd securitiesltd</t>
  </si>
  <si>
    <t>Current tax expenses bd capital holding ltd</t>
  </si>
  <si>
    <t>Interested received</t>
  </si>
  <si>
    <t>Dividend received</t>
  </si>
  <si>
    <t>Fees &amp; commssion received</t>
  </si>
  <si>
    <t xml:space="preserve">Cash payments to employees </t>
  </si>
  <si>
    <t>Cash payments to supplies</t>
  </si>
  <si>
    <t>Income tax paid</t>
  </si>
  <si>
    <t>Received from other operating activities</t>
  </si>
  <si>
    <t>Payments for other operating actiivities</t>
  </si>
  <si>
    <t>Purchase /Slae of trading securities</t>
  </si>
  <si>
    <t>Loans and lease financing to customers</t>
  </si>
  <si>
    <t xml:space="preserve">Deposits </t>
  </si>
  <si>
    <t>Sub total</t>
  </si>
  <si>
    <t>Purchase /Sale of non trading securiites</t>
  </si>
  <si>
    <t>Proceed form sale of fixed assests</t>
  </si>
  <si>
    <t>purcahse /Sale of property ,plant &amp; equipment</t>
  </si>
  <si>
    <t>Increased /Decreased of borrowing</t>
  </si>
  <si>
    <t>share capital-Right issue</t>
  </si>
  <si>
    <t>Dividend paid</t>
  </si>
  <si>
    <t>Interst paid</t>
  </si>
  <si>
    <t>Term Deposit</t>
  </si>
  <si>
    <t>Scheme Deposit</t>
  </si>
  <si>
    <t>Advance rent &amp; intallments</t>
  </si>
  <si>
    <t>Bills payable</t>
  </si>
  <si>
    <t>Statutory Reserve</t>
  </si>
  <si>
    <t>General Reserve</t>
  </si>
  <si>
    <t>Capoital Reserve for bonus issue</t>
  </si>
  <si>
    <t>Revaluation surplus on land &amp; building</t>
  </si>
  <si>
    <t>Flexi Savings</t>
  </si>
  <si>
    <t>Super DPS</t>
  </si>
  <si>
    <t>Double money plan</t>
  </si>
  <si>
    <t>Bearer certificate of deposit</t>
  </si>
  <si>
    <t>Paid up capital</t>
  </si>
  <si>
    <t>Share premium</t>
  </si>
  <si>
    <t>Assest revaluation reserve</t>
  </si>
  <si>
    <t>Reatined Surplus</t>
  </si>
  <si>
    <t>Charges on loans losses</t>
  </si>
  <si>
    <t>Provision agianst lease loans &amp; advances</t>
  </si>
  <si>
    <t>Provision against diminution in value of investment</t>
  </si>
  <si>
    <t>Other provision</t>
  </si>
  <si>
    <t>Margin loan</t>
  </si>
  <si>
    <t>Margin deposit</t>
  </si>
  <si>
    <t>Paymnet as call loan</t>
  </si>
  <si>
    <t>Receipts as call loans</t>
  </si>
  <si>
    <t>Proceeds from sale of securities</t>
  </si>
  <si>
    <t>Payments for purcahse of securities</t>
  </si>
  <si>
    <t>Receipts of long term loan</t>
  </si>
  <si>
    <t>Share money deposit</t>
  </si>
  <si>
    <t>Repayments of long term loan</t>
  </si>
  <si>
    <t>Net drawn down /payment of short term loan</t>
  </si>
  <si>
    <t>Investment income</t>
  </si>
  <si>
    <t>Profit on merchant banking operation</t>
  </si>
  <si>
    <t>Security deposit frpm SEBL</t>
  </si>
  <si>
    <t>Minority target</t>
  </si>
  <si>
    <t>Minority Interest</t>
  </si>
  <si>
    <t>Lease , loans &amp; advances</t>
  </si>
  <si>
    <t>Bills purchased and discounted</t>
  </si>
  <si>
    <t>Other deposit products</t>
  </si>
  <si>
    <t>Income from exchange in securities</t>
  </si>
  <si>
    <t>Managing director's slalry and allowances</t>
  </si>
  <si>
    <t>:Less: Interest paid on deposits &amp; borrowing etc</t>
  </si>
  <si>
    <t>Ratio</t>
  </si>
  <si>
    <t>Operating Margin</t>
  </si>
  <si>
    <t>Net Margin</t>
  </si>
  <si>
    <t>Capital to Risk Weighted Assets Ratio</t>
  </si>
  <si>
    <t>Bay Leasing &amp; Investment Limited</t>
  </si>
  <si>
    <t>Property and Assets</t>
  </si>
  <si>
    <t>Cash</t>
  </si>
  <si>
    <t>Balance with Other Banks and Financial Institutions</t>
  </si>
  <si>
    <t>Money at call and on short notice</t>
  </si>
  <si>
    <t>Investments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</si>
  <si>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</si>
  <si>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</si>
  <si>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</si>
  <si>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</si>
  <si>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</si>
  <si>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Borrowings from Other Banks, Financial Institutions and Agents</t>
  </si>
  <si>
    <t>Deposits and Other Accounts</t>
  </si>
  <si>
    <t>Other Liabilities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</si>
  <si>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</si>
  <si>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</si>
  <si>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</si>
  <si>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</si>
  <si>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</si>
  <si>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</si>
  <si>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</si>
  <si>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</si>
  <si>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</si>
  <si>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</si>
  <si>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</si>
  <si>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</si>
  <si>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</si>
  <si>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</si>
  <si>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</si>
  <si>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</si>
  <si>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</si>
  <si>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</si>
  <si>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</si>
  <si>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</si>
  <si>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</si>
  <si>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</si>
  <si>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</si>
  <si>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Other Deposit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</si>
  <si>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</si>
  <si>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</si>
  <si>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</si>
  <si>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</si>
  <si>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</si>
  <si>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Non-controlling interest</t>
  </si>
  <si>
    <t>As at year end</t>
  </si>
  <si>
    <t>Balance Sheet</t>
  </si>
  <si>
    <t>Income Statement</t>
  </si>
  <si>
    <t xml:space="preserve">Cash Flow Statement </t>
  </si>
  <si>
    <t>Stationery,Priniting ,Advertising etc</t>
  </si>
  <si>
    <t>Deposits from other banks /borrowing</t>
  </si>
  <si>
    <t>Received from BLI capital against 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</si>
</sst>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64" fontId="0" fillId="0" borderId="0" xfId="1" applyNumberFormat="1" applyFont="1"/>
    <xf numFmtId="164" fontId="1" fillId="0" borderId="0" xfId="1" applyNumberFormat="1" applyFont="1"/>
    <xf numFmtId="0" fontId="0" fillId="0" borderId="0" xfId="0" applyFont="1"/>
    <xf numFmtId="164" fontId="2" fillId="0" borderId="0" xfId="1" applyNumberFormat="1" applyFont="1"/>
    <xf numFmtId="0" fontId="3" fillId="2" borderId="0" xfId="2"/>
    <xf numFmtId="10" fontId="0" fillId="0" borderId="0" xfId="3" applyNumberFormat="1" applyFont="1"/>
    <xf numFmtId="164" fontId="0" fillId="0" borderId="0" xfId="0" applyNumberFormat="1"/>
    <xf numFmtId="3" fontId="0" fillId="0" borderId="0" xfId="0" applyNumberFormat="1"/>
    <xf numFmtId="0" fontId="1" fillId="0" borderId="0" xfId="0" applyFont="1" applyFill="1"/>
    <xf numFmtId="0" fontId="4" fillId="0" borderId="0" xfId="2" applyFont="1" applyFill="1"/>
    <xf numFmtId="43" fontId="1" fillId="0" borderId="0" xfId="1" applyNumberFormat="1" applyFont="1"/>
    <xf numFmtId="2" fontId="1" fillId="0" borderId="0" xfId="0" applyNumberFormat="1" applyFont="1"/>
    <xf numFmtId="43" fontId="1" fillId="0" borderId="0" xfId="1" applyFont="1"/>
    <xf numFmtId="3" fontId="0" fillId="0" borderId="0" xfId="0" applyNumberFormat="1" applyFont="1"/>
    <xf numFmtId="9" fontId="0" fillId="0" borderId="0" xfId="3" applyFont="1"/>
    <xf numFmtId="10" fontId="0" fillId="0" borderId="0" xfId="0" applyNumberFormat="1"/>
    <xf numFmtId="0" fontId="1" fillId="0" borderId="1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Fill="1"/>
    <xf numFmtId="0" fontId="5" fillId="0" borderId="0" xfId="0" applyFont="1" applyAlignment="1"/>
    <xf numFmtId="0" fontId="1" fillId="0" borderId="0" xfId="0" applyFont="1" applyFill="1" applyAlignment="1">
      <alignment horizontal="center"/>
    </xf>
  </cellXfs>
  <cellStyles count="4">
    <cellStyle name="Accent3" xfId="2" builtinId="37"/>
    <cellStyle name="Comma" xfId="1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pane xSplit="1" ySplit="4" topLeftCell="F47" activePane="bottomRight" state="frozen"/>
      <selection pane="topRight" activeCell="B1" sqref="B1"/>
      <selection pane="bottomLeft" activeCell="A5" sqref="A5"/>
      <selection pane="bottomRight" activeCell="F57" sqref="F57"/>
    </sheetView>
  </sheetViews>
  <sheetFormatPr defaultRowHeight="15" x14ac:dyDescent="0.25"/>
  <cols>
    <col min="1" max="1" width="42.7109375" customWidth="1"/>
    <col min="2" max="2" width="17.28515625" customWidth="1"/>
    <col min="3" max="3" width="16.5703125" customWidth="1"/>
    <col min="4" max="4" width="15.85546875" customWidth="1"/>
    <col min="5" max="5" width="16.7109375" customWidth="1"/>
    <col min="6" max="6" width="15.5703125" customWidth="1"/>
    <col min="7" max="8" width="15.28515625" bestFit="1" customWidth="1"/>
  </cols>
  <sheetData>
    <row r="1" spans="1:8" x14ac:dyDescent="0.25">
      <c r="A1" s="1" t="s">
        <v>91</v>
      </c>
    </row>
    <row r="2" spans="1:8" x14ac:dyDescent="0.25">
      <c r="A2" s="11" t="s">
        <v>136</v>
      </c>
    </row>
    <row r="3" spans="1:8" x14ac:dyDescent="0.25">
      <c r="A3" t="s">
        <v>135</v>
      </c>
    </row>
    <row r="4" spans="1:8" s="23" customFormat="1" x14ac:dyDescent="0.25">
      <c r="B4" s="23">
        <v>2012</v>
      </c>
      <c r="C4" s="23">
        <v>2013</v>
      </c>
      <c r="D4" s="23">
        <v>2014</v>
      </c>
      <c r="E4" s="23">
        <v>2015</v>
      </c>
      <c r="F4" s="23">
        <v>2016</v>
      </c>
      <c r="G4" s="23">
        <v>2017</v>
      </c>
      <c r="H4" s="23">
        <v>2018</v>
      </c>
    </row>
    <row r="5" spans="1:8" x14ac:dyDescent="0.25">
      <c r="A5" s="18" t="s">
        <v>92</v>
      </c>
    </row>
    <row r="6" spans="1:8" s="1" customFormat="1" x14ac:dyDescent="0.25">
      <c r="A6" s="19" t="s">
        <v>93</v>
      </c>
      <c r="F6" s="3"/>
    </row>
    <row r="7" spans="1:8" x14ac:dyDescent="0.25">
      <c r="A7" t="s">
        <v>0</v>
      </c>
      <c r="B7" s="2">
        <v>171504</v>
      </c>
      <c r="C7" s="2">
        <v>409411</v>
      </c>
      <c r="D7" s="3">
        <v>244846</v>
      </c>
      <c r="E7" s="2">
        <v>457555</v>
      </c>
      <c r="F7" s="2">
        <v>947086</v>
      </c>
      <c r="G7" s="9">
        <v>1491951</v>
      </c>
      <c r="H7" s="9">
        <v>468398</v>
      </c>
    </row>
    <row r="8" spans="1:8" x14ac:dyDescent="0.25">
      <c r="A8" t="s">
        <v>1</v>
      </c>
      <c r="B8" s="2">
        <v>37642740</v>
      </c>
      <c r="C8" s="2">
        <v>43493856</v>
      </c>
      <c r="D8" s="2">
        <v>47331247</v>
      </c>
      <c r="E8" s="2">
        <v>60580130</v>
      </c>
      <c r="F8" s="2">
        <v>66444016</v>
      </c>
      <c r="G8" s="9">
        <v>70809922</v>
      </c>
      <c r="H8" s="9">
        <v>83533462</v>
      </c>
    </row>
    <row r="9" spans="1:8" x14ac:dyDescent="0.25">
      <c r="B9" s="3">
        <f t="shared" ref="B9" si="0">SUM(B7:B8)</f>
        <v>37814244</v>
      </c>
      <c r="C9" s="3">
        <f t="shared" ref="C9:D9" si="1">SUM(C7:C8)</f>
        <v>43903267</v>
      </c>
      <c r="D9" s="3">
        <f t="shared" si="1"/>
        <v>47576093</v>
      </c>
      <c r="E9" s="3">
        <f t="shared" ref="E9:H9" si="2">SUM(E7:E8)</f>
        <v>61037685</v>
      </c>
      <c r="F9" s="3">
        <f t="shared" si="2"/>
        <v>67391102</v>
      </c>
      <c r="G9" s="3">
        <f t="shared" si="2"/>
        <v>72301873</v>
      </c>
      <c r="H9" s="3">
        <f t="shared" si="2"/>
        <v>84001860</v>
      </c>
    </row>
    <row r="10" spans="1:8" ht="14.25" customHeight="1" x14ac:dyDescent="0.25">
      <c r="A10" s="24" t="s">
        <v>94</v>
      </c>
      <c r="B10" s="2"/>
      <c r="C10" s="2"/>
      <c r="D10" s="3"/>
      <c r="F10" s="2"/>
    </row>
    <row r="11" spans="1:8" x14ac:dyDescent="0.25">
      <c r="A11" t="s">
        <v>2</v>
      </c>
      <c r="B11" s="2">
        <v>167680035</v>
      </c>
      <c r="C11" s="2">
        <v>269865811</v>
      </c>
      <c r="D11" s="2">
        <v>223443860</v>
      </c>
      <c r="E11" s="2">
        <v>248143237</v>
      </c>
      <c r="F11" s="2">
        <v>247263485</v>
      </c>
      <c r="G11" s="9">
        <v>866154978</v>
      </c>
      <c r="H11" s="9">
        <v>1608858969</v>
      </c>
    </row>
    <row r="12" spans="1:8" x14ac:dyDescent="0.25">
      <c r="A12" t="s">
        <v>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8" x14ac:dyDescent="0.25">
      <c r="B13" s="3">
        <f t="shared" ref="B13" si="3">SUM(B11:B12)</f>
        <v>167680035</v>
      </c>
      <c r="C13" s="3">
        <f t="shared" ref="C13:D13" si="4">SUM(C11:C12)</f>
        <v>269865811</v>
      </c>
      <c r="D13" s="3">
        <f t="shared" si="4"/>
        <v>223443860</v>
      </c>
      <c r="E13" s="3">
        <f t="shared" ref="E13:H13" si="5">SUM(E11:E12)</f>
        <v>248143237</v>
      </c>
      <c r="F13" s="3">
        <f t="shared" si="5"/>
        <v>247263485</v>
      </c>
      <c r="G13" s="3">
        <f t="shared" si="5"/>
        <v>866154978</v>
      </c>
      <c r="H13" s="3">
        <f t="shared" si="5"/>
        <v>1608858969</v>
      </c>
    </row>
    <row r="14" spans="1:8" x14ac:dyDescent="0.25">
      <c r="A14" s="20" t="s">
        <v>95</v>
      </c>
      <c r="B14" s="2">
        <v>0</v>
      </c>
      <c r="C14" s="2">
        <v>0</v>
      </c>
      <c r="D14" s="3"/>
      <c r="E14" s="2">
        <v>0</v>
      </c>
      <c r="F14" s="2">
        <v>0</v>
      </c>
      <c r="G14" s="2">
        <v>0</v>
      </c>
    </row>
    <row r="15" spans="1:8" x14ac:dyDescent="0.25">
      <c r="A15" s="20" t="s">
        <v>96</v>
      </c>
      <c r="B15" s="2"/>
      <c r="C15" s="2"/>
      <c r="D15" s="2"/>
      <c r="F15" s="2"/>
    </row>
    <row r="16" spans="1:8" x14ac:dyDescent="0.25">
      <c r="A16" t="s">
        <v>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8" x14ac:dyDescent="0.25">
      <c r="A17" t="s">
        <v>5</v>
      </c>
      <c r="B17" s="2">
        <v>981341115</v>
      </c>
      <c r="C17" s="2">
        <v>1072335598</v>
      </c>
      <c r="D17" s="3">
        <v>1377550275</v>
      </c>
      <c r="E17" s="2">
        <v>1620244263</v>
      </c>
      <c r="F17" s="5">
        <v>1645998711</v>
      </c>
      <c r="G17" s="9">
        <v>1681846423</v>
      </c>
      <c r="H17" s="9">
        <v>1961694855</v>
      </c>
    </row>
    <row r="18" spans="1:8" x14ac:dyDescent="0.25">
      <c r="B18" s="3">
        <f t="shared" ref="B18:D18" si="6">SUM(B16:B17)</f>
        <v>981341115</v>
      </c>
      <c r="C18" s="3">
        <f t="shared" si="6"/>
        <v>1072335598</v>
      </c>
      <c r="D18" s="3">
        <f t="shared" si="6"/>
        <v>1377550275</v>
      </c>
      <c r="E18" s="3">
        <f>SUM(E16:E17)</f>
        <v>1620244263</v>
      </c>
      <c r="F18" s="3">
        <f t="shared" ref="F18:H18" si="7">SUM(F16:F17)</f>
        <v>1645998711</v>
      </c>
      <c r="G18" s="3">
        <f t="shared" si="7"/>
        <v>1681846423</v>
      </c>
      <c r="H18" s="3">
        <f t="shared" si="7"/>
        <v>1961694855</v>
      </c>
    </row>
    <row r="19" spans="1:8" x14ac:dyDescent="0.25">
      <c r="A19" s="20" t="s">
        <v>97</v>
      </c>
      <c r="B19" s="2"/>
      <c r="C19" s="2"/>
      <c r="D19" s="2"/>
      <c r="F19" s="2"/>
    </row>
    <row r="20" spans="1:8" x14ac:dyDescent="0.25">
      <c r="A20" t="s">
        <v>81</v>
      </c>
      <c r="B20" s="2">
        <v>4299592139</v>
      </c>
      <c r="C20" s="2">
        <v>5495002259</v>
      </c>
      <c r="D20" s="2">
        <v>6393997999</v>
      </c>
      <c r="E20" s="2">
        <v>7869125807</v>
      </c>
      <c r="F20" s="2">
        <v>10023086201</v>
      </c>
      <c r="G20" s="9">
        <v>11955528509</v>
      </c>
      <c r="H20" s="9">
        <v>12922742624</v>
      </c>
    </row>
    <row r="21" spans="1:8" x14ac:dyDescent="0.25">
      <c r="A21" t="s">
        <v>82</v>
      </c>
      <c r="B21" s="2"/>
      <c r="C21" s="2">
        <v>0</v>
      </c>
      <c r="D21" s="2">
        <v>0</v>
      </c>
      <c r="F21" s="2">
        <v>0</v>
      </c>
      <c r="G21" s="2">
        <v>0</v>
      </c>
    </row>
    <row r="22" spans="1:8" x14ac:dyDescent="0.25">
      <c r="B22" s="3">
        <f t="shared" ref="B22" si="8">SUM(B20:B21)</f>
        <v>4299592139</v>
      </c>
      <c r="C22" s="3">
        <f t="shared" ref="C22:D22" si="9">SUM(C20:C21)</f>
        <v>5495002259</v>
      </c>
      <c r="D22" s="3">
        <f t="shared" si="9"/>
        <v>6393997999</v>
      </c>
      <c r="E22" s="3">
        <f t="shared" ref="E22:H22" si="10">SUM(E20:E21)</f>
        <v>7869125807</v>
      </c>
      <c r="F22" s="3">
        <f t="shared" si="10"/>
        <v>10023086201</v>
      </c>
      <c r="G22" s="3">
        <f t="shared" si="10"/>
        <v>11955528509</v>
      </c>
      <c r="H22" s="3">
        <f t="shared" si="10"/>
        <v>12922742624</v>
      </c>
    </row>
    <row r="23" spans="1:8" x14ac:dyDescent="0.25">
      <c r="A23" s="19" t="s">
        <v>98</v>
      </c>
      <c r="B23" s="2">
        <v>766563649</v>
      </c>
      <c r="C23" s="2">
        <v>920961940</v>
      </c>
      <c r="D23" s="3">
        <v>1051782756</v>
      </c>
      <c r="E23" s="2">
        <v>1043184319</v>
      </c>
      <c r="F23" s="5">
        <v>1246353121</v>
      </c>
      <c r="G23" s="9">
        <v>1261379270</v>
      </c>
      <c r="H23" s="9">
        <v>1213643075</v>
      </c>
    </row>
    <row r="24" spans="1:8" x14ac:dyDescent="0.25">
      <c r="A24" s="19" t="s">
        <v>99</v>
      </c>
      <c r="B24" s="2">
        <v>531051279</v>
      </c>
      <c r="C24" s="2">
        <v>542158947</v>
      </c>
      <c r="D24" s="2">
        <v>474538027</v>
      </c>
      <c r="E24" s="2">
        <v>347994371</v>
      </c>
      <c r="F24" s="5">
        <v>321394064</v>
      </c>
      <c r="G24" s="9">
        <v>487891041</v>
      </c>
      <c r="H24" s="9">
        <v>635545720</v>
      </c>
    </row>
    <row r="25" spans="1:8" x14ac:dyDescent="0.25">
      <c r="A25" s="19" t="s">
        <v>100</v>
      </c>
      <c r="B25" s="2"/>
      <c r="C25" s="2">
        <v>0</v>
      </c>
      <c r="D25" s="2">
        <v>0</v>
      </c>
      <c r="E25" s="2">
        <v>0</v>
      </c>
      <c r="F25" s="5"/>
      <c r="G25" s="2">
        <v>0</v>
      </c>
    </row>
    <row r="26" spans="1:8" x14ac:dyDescent="0.25">
      <c r="A26" s="1"/>
      <c r="B26" s="3">
        <f t="shared" ref="B26" si="11">B9+B13+B17+B22+B23+B24+B25</f>
        <v>6784042461</v>
      </c>
      <c r="C26" s="3">
        <f t="shared" ref="C26:D26" si="12">C9+C13+C17+C22+C23+C24+C25</f>
        <v>8344227822</v>
      </c>
      <c r="D26" s="3">
        <f t="shared" si="12"/>
        <v>9568889010</v>
      </c>
      <c r="E26" s="3">
        <f t="shared" ref="E26:G26" si="13">E9+E13+E17+E22+E23+E24+E25</f>
        <v>11189729682</v>
      </c>
      <c r="F26" s="3">
        <f t="shared" si="13"/>
        <v>13551486684</v>
      </c>
      <c r="G26" s="3">
        <f t="shared" si="13"/>
        <v>16325102094</v>
      </c>
      <c r="H26" s="3">
        <f>H9+H13+H17+H22+H23+H24+H25+1</f>
        <v>18426487104</v>
      </c>
    </row>
    <row r="27" spans="1:8" x14ac:dyDescent="0.25">
      <c r="A27" s="18" t="s">
        <v>101</v>
      </c>
      <c r="B27" s="2"/>
      <c r="C27" s="2"/>
      <c r="D27" s="3"/>
      <c r="F27" s="2"/>
    </row>
    <row r="28" spans="1:8" x14ac:dyDescent="0.25">
      <c r="A28" s="20" t="s">
        <v>6</v>
      </c>
      <c r="B28" s="2"/>
      <c r="C28" s="2"/>
      <c r="D28" s="2"/>
      <c r="F28" s="2"/>
    </row>
    <row r="29" spans="1:8" x14ac:dyDescent="0.25">
      <c r="A29" s="20" t="s">
        <v>102</v>
      </c>
      <c r="B29" s="2">
        <v>1748207441</v>
      </c>
      <c r="C29" s="2">
        <v>2867650940</v>
      </c>
      <c r="D29" s="2">
        <v>3207516291</v>
      </c>
      <c r="E29" s="3">
        <v>3848504646</v>
      </c>
      <c r="F29" s="2">
        <v>5147563044</v>
      </c>
      <c r="G29" s="9">
        <v>6352355663</v>
      </c>
      <c r="H29" s="9">
        <v>6741176887</v>
      </c>
    </row>
    <row r="30" spans="1:8" x14ac:dyDescent="0.25">
      <c r="A30" s="20" t="s">
        <v>103</v>
      </c>
      <c r="B30" s="3">
        <f>SUM(B31:B40)</f>
        <v>1488725008</v>
      </c>
      <c r="C30" s="5">
        <v>1959160635</v>
      </c>
      <c r="D30" s="2">
        <v>2874213000</v>
      </c>
      <c r="E30" s="3">
        <f>SUM(E31:E40)</f>
        <v>3861721988</v>
      </c>
      <c r="F30" s="3">
        <f>SUM(F31:F40)</f>
        <v>4938634929</v>
      </c>
      <c r="G30" s="3">
        <f>SUM(G31:G40)</f>
        <v>6424722858</v>
      </c>
      <c r="H30" s="3">
        <f>SUM(H31:H40)</f>
        <v>8003558148</v>
      </c>
    </row>
    <row r="31" spans="1:8" x14ac:dyDescent="0.25">
      <c r="A31" t="s">
        <v>46</v>
      </c>
      <c r="B31" s="5">
        <v>1433809233</v>
      </c>
      <c r="C31" s="3">
        <v>0</v>
      </c>
      <c r="D31" s="3">
        <v>0</v>
      </c>
      <c r="E31" s="2">
        <v>3646905117</v>
      </c>
      <c r="F31" s="2">
        <v>4716138626</v>
      </c>
      <c r="G31" s="9">
        <v>6076055819</v>
      </c>
      <c r="H31" s="9">
        <v>7741773638</v>
      </c>
    </row>
    <row r="32" spans="1:8" x14ac:dyDescent="0.25">
      <c r="A32" s="4" t="s">
        <v>54</v>
      </c>
      <c r="B32" s="2">
        <v>123000</v>
      </c>
      <c r="C32" s="3">
        <v>0</v>
      </c>
      <c r="D32" s="3">
        <v>0</v>
      </c>
      <c r="E32" s="2">
        <v>27000</v>
      </c>
      <c r="F32" s="2">
        <v>503000</v>
      </c>
      <c r="G32" s="3">
        <v>0</v>
      </c>
    </row>
    <row r="33" spans="1:8" x14ac:dyDescent="0.25">
      <c r="A33" s="4" t="s">
        <v>55</v>
      </c>
      <c r="B33" s="2">
        <v>1944000</v>
      </c>
      <c r="C33" s="3">
        <v>0</v>
      </c>
      <c r="D33" s="3">
        <v>0</v>
      </c>
      <c r="E33" s="2">
        <v>8602800</v>
      </c>
      <c r="F33" s="2">
        <v>12098000</v>
      </c>
      <c r="G33" s="3">
        <v>0</v>
      </c>
    </row>
    <row r="34" spans="1:8" x14ac:dyDescent="0.25">
      <c r="A34" s="4" t="s">
        <v>56</v>
      </c>
      <c r="B34" s="2">
        <v>550000</v>
      </c>
      <c r="C34" s="3">
        <v>0</v>
      </c>
      <c r="D34" s="3">
        <v>0</v>
      </c>
      <c r="E34" s="2">
        <v>39787879</v>
      </c>
      <c r="F34" s="2">
        <v>44094129</v>
      </c>
      <c r="G34" s="3">
        <v>0</v>
      </c>
    </row>
    <row r="35" spans="1:8" x14ac:dyDescent="0.25">
      <c r="A35" s="4" t="s">
        <v>57</v>
      </c>
      <c r="B35" s="2">
        <v>0</v>
      </c>
      <c r="C35" s="3">
        <v>0</v>
      </c>
      <c r="D35" s="3">
        <v>0</v>
      </c>
      <c r="E35" s="2">
        <v>0</v>
      </c>
      <c r="F35" s="2">
        <v>0</v>
      </c>
      <c r="G35" s="3">
        <v>0</v>
      </c>
      <c r="H35" s="9">
        <v>261784510</v>
      </c>
    </row>
    <row r="36" spans="1:8" x14ac:dyDescent="0.25">
      <c r="A36" s="4" t="s">
        <v>83</v>
      </c>
      <c r="B36" s="2"/>
      <c r="C36" s="3">
        <v>0</v>
      </c>
      <c r="D36" s="3">
        <v>0</v>
      </c>
      <c r="E36" s="2"/>
      <c r="F36" s="2">
        <v>0</v>
      </c>
      <c r="G36" s="5">
        <v>64649629</v>
      </c>
    </row>
    <row r="37" spans="1:8" x14ac:dyDescent="0.25">
      <c r="A37" t="s">
        <v>47</v>
      </c>
      <c r="B37" s="2">
        <v>0</v>
      </c>
      <c r="C37" s="3">
        <v>0</v>
      </c>
      <c r="D37" s="3">
        <v>0</v>
      </c>
      <c r="E37" s="2"/>
      <c r="F37" s="2">
        <v>0</v>
      </c>
      <c r="G37" s="3">
        <v>0</v>
      </c>
    </row>
    <row r="38" spans="1:8" x14ac:dyDescent="0.25">
      <c r="A38" t="s">
        <v>128</v>
      </c>
      <c r="B38" s="2">
        <v>52298775</v>
      </c>
      <c r="C38" s="3">
        <v>0</v>
      </c>
      <c r="D38" s="3">
        <v>0</v>
      </c>
      <c r="E38" s="2">
        <v>166399192</v>
      </c>
      <c r="F38" s="2">
        <v>165801174</v>
      </c>
      <c r="G38" s="9">
        <v>284017410</v>
      </c>
    </row>
    <row r="39" spans="1:8" x14ac:dyDescent="0.25">
      <c r="A39" t="s">
        <v>48</v>
      </c>
      <c r="B39" s="3">
        <v>0</v>
      </c>
      <c r="C39" s="3">
        <v>0</v>
      </c>
      <c r="D39" s="3">
        <v>0</v>
      </c>
      <c r="E39" s="2">
        <v>0</v>
      </c>
      <c r="F39" s="2">
        <v>0</v>
      </c>
      <c r="G39" s="3">
        <v>0</v>
      </c>
    </row>
    <row r="40" spans="1:8" x14ac:dyDescent="0.25">
      <c r="A40" t="s">
        <v>49</v>
      </c>
      <c r="B40" s="3">
        <v>0</v>
      </c>
      <c r="C40" s="3">
        <v>0</v>
      </c>
      <c r="D40" s="3">
        <v>0</v>
      </c>
      <c r="E40" s="2">
        <v>0</v>
      </c>
      <c r="F40" s="2">
        <v>0</v>
      </c>
      <c r="G40" s="3">
        <v>0</v>
      </c>
    </row>
    <row r="41" spans="1:8" x14ac:dyDescent="0.25">
      <c r="A41" s="20" t="s">
        <v>104</v>
      </c>
      <c r="B41" s="2">
        <v>638545560</v>
      </c>
      <c r="C41" s="2">
        <v>620193588</v>
      </c>
      <c r="D41" s="2">
        <v>645280731</v>
      </c>
      <c r="E41" s="2">
        <v>741857706</v>
      </c>
      <c r="F41" s="2">
        <v>822700391</v>
      </c>
      <c r="G41" s="3">
        <v>937110789</v>
      </c>
      <c r="H41" s="9">
        <v>1011738242</v>
      </c>
    </row>
    <row r="42" spans="1:8" x14ac:dyDescent="0.25">
      <c r="A42" s="1"/>
      <c r="B42" s="3">
        <f t="shared" ref="B42" si="14">B29+B30+B41</f>
        <v>3875478009</v>
      </c>
      <c r="C42" s="3">
        <f>C29+C30+C41</f>
        <v>5447005163</v>
      </c>
      <c r="D42" s="3">
        <f>D29+D30+D41</f>
        <v>6727010022</v>
      </c>
      <c r="E42" s="3">
        <f>E29+E30+E41</f>
        <v>8452084340</v>
      </c>
      <c r="F42" s="3">
        <f t="shared" ref="F42:H42" si="15">F29+F30+F41</f>
        <v>10908898364</v>
      </c>
      <c r="G42" s="3">
        <f t="shared" si="15"/>
        <v>13714189310</v>
      </c>
      <c r="H42" s="3">
        <f t="shared" si="15"/>
        <v>15756473277</v>
      </c>
    </row>
    <row r="43" spans="1:8" x14ac:dyDescent="0.25">
      <c r="A43" s="20" t="s">
        <v>105</v>
      </c>
      <c r="B43" s="2"/>
      <c r="C43" s="2"/>
      <c r="D43" s="2"/>
      <c r="F43" s="2"/>
    </row>
    <row r="44" spans="1:8" s="4" customFormat="1" x14ac:dyDescent="0.25">
      <c r="A44" s="4" t="s">
        <v>58</v>
      </c>
      <c r="B44" s="5">
        <v>1138320000</v>
      </c>
      <c r="C44" s="5">
        <v>1138320000</v>
      </c>
      <c r="D44" s="5">
        <v>1309068000</v>
      </c>
      <c r="E44" s="5">
        <v>1309068000</v>
      </c>
      <c r="F44" s="5">
        <v>1309068000</v>
      </c>
      <c r="G44" s="15">
        <v>1309068000</v>
      </c>
      <c r="H44" s="15">
        <v>1374521400</v>
      </c>
    </row>
    <row r="45" spans="1:8" x14ac:dyDescent="0.25">
      <c r="A45" s="4" t="s">
        <v>79</v>
      </c>
      <c r="B45" s="2"/>
      <c r="C45" s="2">
        <v>10363</v>
      </c>
      <c r="D45" s="2"/>
      <c r="E45" s="2"/>
      <c r="F45" s="2"/>
      <c r="G45" s="3">
        <v>0</v>
      </c>
    </row>
    <row r="46" spans="1:8" x14ac:dyDescent="0.25">
      <c r="A46" s="4" t="s">
        <v>50</v>
      </c>
      <c r="B46" s="2">
        <v>338936000</v>
      </c>
      <c r="C46" s="2">
        <v>373970000</v>
      </c>
      <c r="D46" s="5">
        <v>410968000</v>
      </c>
      <c r="E46" s="2">
        <v>443263000</v>
      </c>
      <c r="F46" s="2">
        <v>476264000</v>
      </c>
      <c r="G46" s="9">
        <v>518843000</v>
      </c>
      <c r="H46" s="15">
        <v>562401000</v>
      </c>
    </row>
    <row r="47" spans="1:8" x14ac:dyDescent="0.25">
      <c r="A47" s="4" t="s">
        <v>59</v>
      </c>
      <c r="B47" s="2">
        <v>391680000</v>
      </c>
      <c r="C47" s="2">
        <v>391680000</v>
      </c>
      <c r="D47" s="2">
        <v>220932000</v>
      </c>
      <c r="E47" s="2">
        <v>220932000</v>
      </c>
      <c r="F47" s="2">
        <v>220932000</v>
      </c>
      <c r="G47" s="9">
        <v>220932000</v>
      </c>
      <c r="H47" s="9">
        <v>155478600</v>
      </c>
    </row>
    <row r="48" spans="1:8" x14ac:dyDescent="0.25">
      <c r="A48" t="s">
        <v>51</v>
      </c>
      <c r="B48" s="2">
        <v>250000000</v>
      </c>
      <c r="C48" s="2">
        <v>250000000</v>
      </c>
      <c r="D48" s="2">
        <v>250000000</v>
      </c>
      <c r="E48" s="2">
        <v>250000000</v>
      </c>
      <c r="F48" s="2">
        <v>123639800</v>
      </c>
      <c r="G48" s="9">
        <v>60449854</v>
      </c>
      <c r="H48" s="9">
        <v>60449854</v>
      </c>
    </row>
    <row r="49" spans="1:8" x14ac:dyDescent="0.25">
      <c r="A49" t="s">
        <v>60</v>
      </c>
      <c r="B49" s="2">
        <v>409749806</v>
      </c>
      <c r="C49" s="2">
        <v>409749806</v>
      </c>
      <c r="D49" s="2">
        <v>409749806</v>
      </c>
      <c r="E49" s="2">
        <v>409749806</v>
      </c>
      <c r="F49" s="2">
        <v>369308482</v>
      </c>
      <c r="G49" s="9">
        <v>362302776</v>
      </c>
      <c r="H49" s="9">
        <v>338089740</v>
      </c>
    </row>
    <row r="50" spans="1:8" x14ac:dyDescent="0.25">
      <c r="A50" t="s">
        <v>61</v>
      </c>
      <c r="B50" s="2">
        <v>379878647</v>
      </c>
      <c r="C50" s="2">
        <v>333492490</v>
      </c>
      <c r="D50" s="2">
        <v>241149976</v>
      </c>
      <c r="E50" s="2">
        <v>104622112</v>
      </c>
      <c r="F50" s="2">
        <v>143365795</v>
      </c>
      <c r="G50" s="9">
        <v>139307149</v>
      </c>
      <c r="H50" s="9">
        <v>179063220</v>
      </c>
    </row>
    <row r="51" spans="1:8" x14ac:dyDescent="0.25">
      <c r="A51" s="4" t="s">
        <v>52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3">
        <v>0</v>
      </c>
    </row>
    <row r="52" spans="1:8" x14ac:dyDescent="0.25">
      <c r="A52" t="s">
        <v>53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3">
        <v>0</v>
      </c>
    </row>
    <row r="53" spans="1:8" x14ac:dyDescent="0.25">
      <c r="A53" s="1"/>
      <c r="B53" s="3">
        <f t="shared" ref="B53:H53" si="16">SUM(B44:B52)</f>
        <v>2908564453</v>
      </c>
      <c r="C53" s="3">
        <f t="shared" si="16"/>
        <v>2897222659</v>
      </c>
      <c r="D53" s="3">
        <f t="shared" si="16"/>
        <v>2841867782</v>
      </c>
      <c r="E53" s="3">
        <f t="shared" si="16"/>
        <v>2737634918</v>
      </c>
      <c r="F53" s="3">
        <f t="shared" si="16"/>
        <v>2642578077</v>
      </c>
      <c r="G53" s="3">
        <f t="shared" si="16"/>
        <v>2610902779</v>
      </c>
      <c r="H53" s="3">
        <f t="shared" si="16"/>
        <v>2670003814</v>
      </c>
    </row>
    <row r="54" spans="1:8" x14ac:dyDescent="0.25">
      <c r="A54" s="20" t="s">
        <v>134</v>
      </c>
      <c r="B54" s="2">
        <v>0</v>
      </c>
      <c r="C54" s="2">
        <v>0</v>
      </c>
      <c r="D54" s="2">
        <v>11206</v>
      </c>
      <c r="E54" s="2">
        <v>10423</v>
      </c>
      <c r="F54" s="2">
        <v>10243</v>
      </c>
      <c r="G54" s="9">
        <v>10004</v>
      </c>
      <c r="H54" s="9">
        <v>10013</v>
      </c>
    </row>
    <row r="55" spans="1:8" x14ac:dyDescent="0.25">
      <c r="A55" s="1"/>
      <c r="B55" s="3">
        <f>B53+B54+B42</f>
        <v>6784042462</v>
      </c>
      <c r="C55" s="3">
        <f t="shared" ref="C55:H55" si="17">C53+C54+C42</f>
        <v>8344227822</v>
      </c>
      <c r="D55" s="3">
        <f t="shared" si="17"/>
        <v>9568889010</v>
      </c>
      <c r="E55" s="3">
        <f t="shared" si="17"/>
        <v>11189729681</v>
      </c>
      <c r="F55" s="3">
        <f t="shared" si="17"/>
        <v>13551486684</v>
      </c>
      <c r="G55" s="3">
        <f t="shared" si="17"/>
        <v>16325102093</v>
      </c>
      <c r="H55" s="3">
        <f t="shared" si="17"/>
        <v>18426487104</v>
      </c>
    </row>
    <row r="56" spans="1:8" x14ac:dyDescent="0.25">
      <c r="A56" s="1"/>
      <c r="B56" s="3"/>
      <c r="C56" s="3"/>
      <c r="D56" s="3"/>
      <c r="E56" s="3"/>
      <c r="F56" s="3"/>
      <c r="G56" s="3"/>
    </row>
    <row r="57" spans="1:8" x14ac:dyDescent="0.25">
      <c r="A57" s="21" t="s">
        <v>106</v>
      </c>
      <c r="B57" s="12">
        <f t="shared" ref="B57:H57" si="18">B53/(B44/10)</f>
        <v>25.551377934148569</v>
      </c>
      <c r="C57" s="12">
        <f t="shared" si="18"/>
        <v>25.451741680722467</v>
      </c>
      <c r="D57" s="12">
        <f t="shared" si="18"/>
        <v>21.709092132723434</v>
      </c>
      <c r="E57" s="12">
        <f t="shared" si="18"/>
        <v>20.912854931905752</v>
      </c>
      <c r="F57" s="12">
        <f t="shared" si="18"/>
        <v>20.186713577904278</v>
      </c>
      <c r="G57" s="12">
        <f t="shared" si="18"/>
        <v>19.944745261514299</v>
      </c>
      <c r="H57" s="12">
        <f t="shared" si="18"/>
        <v>19.424970858947702</v>
      </c>
    </row>
    <row r="58" spans="1:8" x14ac:dyDescent="0.25">
      <c r="A58" s="21" t="s">
        <v>107</v>
      </c>
      <c r="B58" s="3">
        <f>B44/10</f>
        <v>113832000</v>
      </c>
      <c r="C58" s="3">
        <f t="shared" ref="C58:H58" si="19">C44/10</f>
        <v>113832000</v>
      </c>
      <c r="D58" s="3">
        <f t="shared" si="19"/>
        <v>130906800</v>
      </c>
      <c r="E58" s="3">
        <f t="shared" si="19"/>
        <v>130906800</v>
      </c>
      <c r="F58" s="3">
        <f t="shared" si="19"/>
        <v>130906800</v>
      </c>
      <c r="G58" s="3">
        <f t="shared" si="19"/>
        <v>130906800</v>
      </c>
      <c r="H58" s="3">
        <f t="shared" si="19"/>
        <v>137452140</v>
      </c>
    </row>
    <row r="59" spans="1:8" x14ac:dyDescent="0.25">
      <c r="B59" s="2"/>
      <c r="C59" s="2"/>
      <c r="D59" s="2"/>
      <c r="E59" s="2"/>
      <c r="F59" s="2"/>
    </row>
    <row r="60" spans="1:8" x14ac:dyDescent="0.25">
      <c r="B60" s="2"/>
      <c r="C60" s="2"/>
      <c r="D60" s="2"/>
      <c r="E60" s="2"/>
      <c r="F60" s="2"/>
    </row>
    <row r="61" spans="1:8" x14ac:dyDescent="0.25">
      <c r="B61" s="2"/>
      <c r="C61" s="2"/>
      <c r="D61" s="2"/>
      <c r="E61" s="2"/>
      <c r="F61" s="2"/>
    </row>
    <row r="62" spans="1:8" x14ac:dyDescent="0.25">
      <c r="B62" s="3"/>
      <c r="C62" s="3"/>
      <c r="D62" s="3"/>
      <c r="E62" s="3"/>
      <c r="F62" s="3"/>
    </row>
    <row r="63" spans="1:8" x14ac:dyDescent="0.25">
      <c r="A63" s="1"/>
      <c r="B63" s="3"/>
      <c r="C63" s="3"/>
      <c r="D63" s="3"/>
      <c r="E63" s="3"/>
      <c r="F63" s="3"/>
    </row>
    <row r="64" spans="1:8" x14ac:dyDescent="0.25">
      <c r="B64" s="2"/>
      <c r="C64" s="2"/>
      <c r="D64" s="3"/>
      <c r="E64" s="2"/>
      <c r="F64" s="2"/>
    </row>
    <row r="65" spans="1:6" x14ac:dyDescent="0.25">
      <c r="A65" s="4"/>
      <c r="B65" s="2"/>
      <c r="C65" s="2"/>
      <c r="D65" s="3"/>
      <c r="E65" s="2"/>
      <c r="F65" s="2"/>
    </row>
    <row r="66" spans="1:6" x14ac:dyDescent="0.25">
      <c r="B66" s="2"/>
      <c r="C66" s="2"/>
      <c r="D66" s="2"/>
      <c r="E66" s="2"/>
      <c r="F66" s="2"/>
    </row>
    <row r="67" spans="1:6" x14ac:dyDescent="0.25">
      <c r="B67" s="2"/>
      <c r="C67" s="2"/>
      <c r="D67" s="2"/>
      <c r="E67" s="2"/>
      <c r="F67" s="2"/>
    </row>
    <row r="68" spans="1:6" x14ac:dyDescent="0.25">
      <c r="B68" s="2"/>
      <c r="C68" s="2"/>
      <c r="D68" s="2"/>
      <c r="E68" s="2"/>
      <c r="F68" s="2"/>
    </row>
    <row r="69" spans="1:6" x14ac:dyDescent="0.25">
      <c r="B69" s="2"/>
      <c r="C69" s="2"/>
      <c r="D69" s="3"/>
      <c r="E69" s="2"/>
      <c r="F69" s="2"/>
    </row>
    <row r="70" spans="1:6" x14ac:dyDescent="0.25">
      <c r="B70" s="2"/>
      <c r="C70" s="2"/>
      <c r="D70" s="3"/>
      <c r="E70" s="2"/>
      <c r="F70" s="2"/>
    </row>
    <row r="71" spans="1:6" x14ac:dyDescent="0.25">
      <c r="B71" s="2"/>
      <c r="C71" s="2"/>
      <c r="D71" s="2"/>
      <c r="E71" s="2"/>
      <c r="F71" s="2"/>
    </row>
    <row r="72" spans="1:6" x14ac:dyDescent="0.25">
      <c r="B72" s="2"/>
      <c r="C72" s="2"/>
      <c r="D72" s="2"/>
      <c r="E72" s="2"/>
      <c r="F72" s="2"/>
    </row>
    <row r="73" spans="1:6" x14ac:dyDescent="0.25">
      <c r="B73" s="2"/>
      <c r="C73" s="2"/>
      <c r="D73" s="3"/>
      <c r="E73" s="2"/>
      <c r="F73" s="2"/>
    </row>
    <row r="74" spans="1:6" x14ac:dyDescent="0.25">
      <c r="B74" s="2"/>
      <c r="C74" s="2"/>
      <c r="D74" s="2"/>
      <c r="E74" s="2"/>
      <c r="F74" s="2"/>
    </row>
    <row r="75" spans="1:6" x14ac:dyDescent="0.25">
      <c r="B75" s="2"/>
      <c r="C75" s="2"/>
      <c r="D75" s="2"/>
      <c r="E75" s="2"/>
      <c r="F75" s="2"/>
    </row>
    <row r="76" spans="1:6" x14ac:dyDescent="0.25">
      <c r="A76" s="1"/>
      <c r="B76" s="3"/>
      <c r="C76" s="3"/>
      <c r="D76" s="3"/>
      <c r="E76" s="3"/>
      <c r="F76" s="3"/>
    </row>
    <row r="77" spans="1:6" x14ac:dyDescent="0.25">
      <c r="A77" s="1"/>
      <c r="B77" s="3"/>
      <c r="C77" s="3"/>
      <c r="D77" s="2"/>
      <c r="E77" s="3"/>
      <c r="F77" s="3"/>
    </row>
    <row r="78" spans="1:6" x14ac:dyDescent="0.25">
      <c r="A78" s="1"/>
      <c r="B78" s="3"/>
      <c r="C78" s="3"/>
      <c r="D78" s="3"/>
      <c r="E78" s="3"/>
      <c r="F78" s="3"/>
    </row>
    <row r="79" spans="1:6" x14ac:dyDescent="0.25">
      <c r="B79" s="2"/>
      <c r="C79" s="2"/>
      <c r="D79" s="2"/>
      <c r="E79" s="2"/>
      <c r="F79" s="2"/>
    </row>
    <row r="80" spans="1:6" x14ac:dyDescent="0.25">
      <c r="B80" s="2"/>
      <c r="C80" s="2"/>
      <c r="D80" s="2"/>
      <c r="E80" s="2"/>
      <c r="F80" s="2"/>
    </row>
    <row r="81" spans="1:6" x14ac:dyDescent="0.25">
      <c r="B81" s="2"/>
      <c r="C81" s="2"/>
      <c r="D81" s="2"/>
      <c r="E81" s="2"/>
      <c r="F81" s="2"/>
    </row>
    <row r="82" spans="1:6" x14ac:dyDescent="0.25">
      <c r="B82" s="2"/>
      <c r="C82" s="2"/>
      <c r="D82" s="2"/>
      <c r="E82" s="2"/>
      <c r="F82" s="2"/>
    </row>
    <row r="83" spans="1:6" x14ac:dyDescent="0.25">
      <c r="B83" s="2"/>
      <c r="C83" s="2"/>
      <c r="D83" s="2"/>
      <c r="E83" s="2"/>
      <c r="F83" s="2"/>
    </row>
    <row r="84" spans="1:6" x14ac:dyDescent="0.25">
      <c r="B84" s="2"/>
      <c r="C84" s="2"/>
      <c r="D84" s="2"/>
      <c r="E84" s="2"/>
      <c r="F84" s="2"/>
    </row>
    <row r="85" spans="1:6" x14ac:dyDescent="0.25">
      <c r="B85" s="2"/>
      <c r="C85" s="2"/>
      <c r="D85" s="3"/>
      <c r="E85" s="2"/>
      <c r="F85" s="2"/>
    </row>
    <row r="86" spans="1:6" x14ac:dyDescent="0.25">
      <c r="B86" s="2"/>
      <c r="C86" s="2"/>
      <c r="D86" s="2"/>
      <c r="E86" s="2"/>
      <c r="F86" s="2"/>
    </row>
    <row r="87" spans="1:6" x14ac:dyDescent="0.25">
      <c r="B87" s="3"/>
      <c r="C87" s="3"/>
      <c r="D87" s="3"/>
      <c r="E87" s="3"/>
      <c r="F87" s="3"/>
    </row>
    <row r="88" spans="1:6" x14ac:dyDescent="0.25">
      <c r="B88" s="3"/>
      <c r="C88" s="3"/>
      <c r="D88" s="3"/>
      <c r="E88" s="3"/>
      <c r="F88" s="3"/>
    </row>
    <row r="89" spans="1:6" x14ac:dyDescent="0.25">
      <c r="B89" s="2"/>
      <c r="C89" s="2"/>
      <c r="D89" s="2"/>
      <c r="E89" s="2"/>
      <c r="F89" s="2"/>
    </row>
    <row r="90" spans="1:6" x14ac:dyDescent="0.25">
      <c r="B90" s="2"/>
      <c r="C90" s="2"/>
      <c r="D90" s="2"/>
      <c r="E90" s="2"/>
      <c r="F90" s="2"/>
    </row>
    <row r="91" spans="1:6" x14ac:dyDescent="0.25">
      <c r="B91" s="2"/>
      <c r="C91" s="2"/>
      <c r="D91" s="2"/>
      <c r="E91" s="2"/>
      <c r="F91" s="2"/>
    </row>
    <row r="92" spans="1:6" x14ac:dyDescent="0.25">
      <c r="B92" s="2"/>
      <c r="C92" s="2"/>
      <c r="D92" s="2"/>
      <c r="E92" s="2"/>
      <c r="F92" s="2"/>
    </row>
    <row r="93" spans="1:6" x14ac:dyDescent="0.25">
      <c r="B93" s="2"/>
      <c r="C93" s="2"/>
      <c r="D93" s="2"/>
      <c r="E93" s="2"/>
      <c r="F93" s="2"/>
    </row>
    <row r="94" spans="1:6" x14ac:dyDescent="0.25">
      <c r="B94" s="2"/>
      <c r="C94" s="2"/>
      <c r="D94" s="2"/>
      <c r="E94" s="2"/>
      <c r="F94" s="2"/>
    </row>
    <row r="95" spans="1:6" x14ac:dyDescent="0.25">
      <c r="B95" s="3"/>
      <c r="C95" s="3"/>
      <c r="D95" s="2"/>
      <c r="E95" s="3"/>
      <c r="F95" s="3"/>
    </row>
    <row r="96" spans="1:6" x14ac:dyDescent="0.25">
      <c r="A96" s="1"/>
      <c r="B96" s="3"/>
      <c r="C96" s="3"/>
      <c r="D96" s="3"/>
      <c r="E96" s="3"/>
      <c r="F96" s="3"/>
    </row>
    <row r="97" spans="1:6" x14ac:dyDescent="0.25">
      <c r="B97" s="2"/>
      <c r="C97" s="2"/>
      <c r="D97" s="3"/>
      <c r="E97" s="2"/>
      <c r="F97" s="2"/>
    </row>
    <row r="98" spans="1:6" x14ac:dyDescent="0.25">
      <c r="B98" s="2"/>
      <c r="C98" s="2"/>
      <c r="D98" s="2"/>
      <c r="E98" s="2"/>
      <c r="F98" s="3"/>
    </row>
    <row r="99" spans="1:6" x14ac:dyDescent="0.25">
      <c r="A99" s="1"/>
      <c r="B99" s="2"/>
      <c r="C99" s="2"/>
      <c r="D99" s="2"/>
      <c r="E99" s="2"/>
      <c r="F99" s="2"/>
    </row>
    <row r="100" spans="1:6" x14ac:dyDescent="0.25">
      <c r="B100" s="2"/>
      <c r="C100" s="2"/>
      <c r="D100" s="2"/>
      <c r="E100" s="2"/>
      <c r="F100" s="2"/>
    </row>
    <row r="101" spans="1:6" x14ac:dyDescent="0.25">
      <c r="A101" s="6"/>
      <c r="B101" s="2"/>
      <c r="C101" s="2"/>
      <c r="D101" s="2"/>
      <c r="E101" s="2"/>
      <c r="F101" s="2"/>
    </row>
    <row r="102" spans="1:6" x14ac:dyDescent="0.25">
      <c r="B102" s="2"/>
      <c r="C102" s="2"/>
      <c r="D102" s="2"/>
      <c r="E102" s="2"/>
      <c r="F102" s="2"/>
    </row>
    <row r="103" spans="1:6" x14ac:dyDescent="0.25">
      <c r="A103" s="1"/>
      <c r="B103" s="2"/>
      <c r="C103" s="2"/>
      <c r="D103" s="2"/>
      <c r="E103" s="2"/>
      <c r="F103" s="2"/>
    </row>
    <row r="104" spans="1:6" x14ac:dyDescent="0.25">
      <c r="B104" s="2"/>
      <c r="C104" s="2"/>
      <c r="D104" s="2"/>
      <c r="E104" s="2"/>
      <c r="F104" s="2"/>
    </row>
    <row r="105" spans="1:6" x14ac:dyDescent="0.25">
      <c r="A105" s="4"/>
      <c r="B105" s="2"/>
      <c r="C105" s="2"/>
      <c r="D105" s="2"/>
      <c r="E105" s="2"/>
      <c r="F105" s="2"/>
    </row>
    <row r="106" spans="1:6" x14ac:dyDescent="0.25">
      <c r="B106" s="2"/>
      <c r="C106" s="2"/>
      <c r="D106" s="2"/>
      <c r="E106" s="2"/>
      <c r="F106" s="2"/>
    </row>
    <row r="107" spans="1:6" x14ac:dyDescent="0.25">
      <c r="A107" s="4"/>
      <c r="B107" s="2"/>
      <c r="C107" s="2"/>
      <c r="D107" s="3"/>
      <c r="E107" s="2"/>
      <c r="F107" s="2"/>
    </row>
    <row r="108" spans="1:6" x14ac:dyDescent="0.25">
      <c r="B108" s="2"/>
      <c r="C108" s="2"/>
      <c r="D108" s="2"/>
      <c r="E108" s="2"/>
      <c r="F108" s="2"/>
    </row>
    <row r="109" spans="1:6" x14ac:dyDescent="0.25">
      <c r="A109" s="4"/>
      <c r="B109" s="2"/>
      <c r="C109" s="2"/>
      <c r="D109" s="2"/>
      <c r="E109" s="2"/>
      <c r="F109" s="2"/>
    </row>
    <row r="110" spans="1:6" x14ac:dyDescent="0.25">
      <c r="B110" s="2"/>
      <c r="C110" s="2"/>
      <c r="D110" s="2"/>
      <c r="E110" s="2"/>
      <c r="F110" s="2"/>
    </row>
    <row r="111" spans="1:6" x14ac:dyDescent="0.25">
      <c r="A111" s="4"/>
      <c r="B111" s="2"/>
      <c r="C111" s="2"/>
      <c r="D111" s="2"/>
      <c r="E111" s="2"/>
      <c r="F111" s="2"/>
    </row>
    <row r="112" spans="1:6" x14ac:dyDescent="0.25">
      <c r="B112" s="2"/>
      <c r="C112" s="2"/>
      <c r="D112" s="2"/>
      <c r="E112" s="2"/>
      <c r="F112" s="2"/>
    </row>
    <row r="113" spans="1:6" x14ac:dyDescent="0.25">
      <c r="A113" s="1"/>
      <c r="B113" s="3"/>
      <c r="C113" s="3"/>
      <c r="D113" s="3"/>
      <c r="E113" s="3"/>
      <c r="F113" s="3"/>
    </row>
    <row r="114" spans="1:6" x14ac:dyDescent="0.25">
      <c r="A114" s="1"/>
      <c r="B114" s="2"/>
      <c r="C114" s="2"/>
      <c r="D114" s="2"/>
      <c r="E114" s="2"/>
      <c r="F114" s="2"/>
    </row>
    <row r="115" spans="1:6" x14ac:dyDescent="0.25">
      <c r="B115" s="2"/>
      <c r="C115" s="2"/>
      <c r="D115" s="2"/>
      <c r="E115" s="2"/>
      <c r="F115" s="2"/>
    </row>
    <row r="116" spans="1:6" x14ac:dyDescent="0.25">
      <c r="A116" s="1"/>
      <c r="B116" s="2"/>
      <c r="C116" s="2"/>
      <c r="D116" s="2"/>
      <c r="E116" s="2"/>
      <c r="F116" s="2"/>
    </row>
    <row r="117" spans="1:6" x14ac:dyDescent="0.25">
      <c r="B117" s="2"/>
      <c r="C117" s="2"/>
      <c r="D117" s="2"/>
      <c r="E117" s="2"/>
      <c r="F117" s="2"/>
    </row>
    <row r="118" spans="1:6" x14ac:dyDescent="0.25">
      <c r="B118" s="2"/>
      <c r="C118" s="2"/>
      <c r="D118" s="5"/>
      <c r="E118" s="2"/>
      <c r="F118" s="2"/>
    </row>
    <row r="119" spans="1:6" x14ac:dyDescent="0.25">
      <c r="B119" s="2"/>
      <c r="C119" s="2"/>
      <c r="D119" s="2"/>
      <c r="E119" s="2"/>
      <c r="F119" s="2"/>
    </row>
    <row r="120" spans="1:6" x14ac:dyDescent="0.25">
      <c r="B120" s="2"/>
      <c r="C120" s="2"/>
      <c r="D120" s="5"/>
      <c r="E120" s="2"/>
      <c r="F120" s="2"/>
    </row>
    <row r="121" spans="1:6" x14ac:dyDescent="0.25">
      <c r="B121" s="2"/>
      <c r="C121" s="2"/>
      <c r="D121" s="2"/>
      <c r="E121" s="2"/>
      <c r="F121" s="2"/>
    </row>
    <row r="122" spans="1:6" x14ac:dyDescent="0.25">
      <c r="B122" s="2"/>
      <c r="C122" s="2"/>
      <c r="D122" s="2"/>
      <c r="E122" s="2"/>
      <c r="F122" s="2"/>
    </row>
    <row r="123" spans="1:6" x14ac:dyDescent="0.25">
      <c r="B123" s="2"/>
      <c r="C123" s="2"/>
      <c r="D123" s="2"/>
      <c r="E123" s="2"/>
      <c r="F123" s="2"/>
    </row>
    <row r="124" spans="1:6" x14ac:dyDescent="0.25">
      <c r="B124" s="2"/>
      <c r="C124" s="2"/>
      <c r="D124" s="2"/>
      <c r="E124" s="2"/>
      <c r="F124" s="2"/>
    </row>
    <row r="125" spans="1:6" x14ac:dyDescent="0.25">
      <c r="B125" s="2"/>
      <c r="C125" s="2"/>
      <c r="D125" s="5"/>
      <c r="E125" s="2"/>
      <c r="F125" s="2"/>
    </row>
    <row r="126" spans="1:6" x14ac:dyDescent="0.25">
      <c r="B126" s="2"/>
      <c r="C126" s="2"/>
      <c r="D126" s="2"/>
      <c r="E126" s="2"/>
      <c r="F126" s="2"/>
    </row>
    <row r="127" spans="1:6" x14ac:dyDescent="0.25">
      <c r="B127" s="3"/>
      <c r="C127" s="3"/>
      <c r="D127" s="3"/>
      <c r="E127" s="3"/>
      <c r="F127" s="3"/>
    </row>
    <row r="128" spans="1:6" x14ac:dyDescent="0.25">
      <c r="A128" s="1"/>
      <c r="B128" s="3"/>
      <c r="C128" s="3"/>
      <c r="D128" s="3"/>
      <c r="E128" s="3"/>
      <c r="F128" s="3"/>
    </row>
    <row r="129" spans="1:6" x14ac:dyDescent="0.25">
      <c r="B129" s="2"/>
      <c r="C129" s="2"/>
      <c r="D129" s="2"/>
      <c r="E129" s="2"/>
      <c r="F129" s="2"/>
    </row>
    <row r="130" spans="1:6" x14ac:dyDescent="0.25">
      <c r="A130" s="1"/>
      <c r="B130" s="2"/>
      <c r="C130" s="2"/>
      <c r="D130" s="2"/>
      <c r="E130" s="2"/>
      <c r="F130" s="2"/>
    </row>
    <row r="131" spans="1:6" x14ac:dyDescent="0.25">
      <c r="B131" s="2"/>
      <c r="C131" s="2"/>
      <c r="D131" s="2"/>
      <c r="E131" s="2"/>
      <c r="F131" s="2"/>
    </row>
    <row r="132" spans="1:6" x14ac:dyDescent="0.25">
      <c r="A132" s="4"/>
      <c r="B132" s="2"/>
      <c r="C132" s="2"/>
      <c r="D132" s="2"/>
      <c r="E132" s="2"/>
      <c r="F132" s="2"/>
    </row>
    <row r="133" spans="1:6" x14ac:dyDescent="0.25">
      <c r="B133" s="2"/>
      <c r="C133" s="2"/>
      <c r="D133" s="2"/>
      <c r="E133" s="2"/>
      <c r="F133" s="2"/>
    </row>
    <row r="134" spans="1:6" x14ac:dyDescent="0.25">
      <c r="A134" s="4"/>
      <c r="B134" s="2"/>
      <c r="C134" s="2"/>
      <c r="D134" s="2"/>
      <c r="E134" s="2"/>
      <c r="F134" s="2"/>
    </row>
    <row r="135" spans="1:6" x14ac:dyDescent="0.25">
      <c r="B135" s="2"/>
      <c r="C135" s="2"/>
      <c r="D135" s="2"/>
      <c r="E135" s="2"/>
      <c r="F135" s="2"/>
    </row>
    <row r="136" spans="1:6" x14ac:dyDescent="0.25">
      <c r="B136" s="2"/>
      <c r="C136" s="2"/>
      <c r="D136" s="2"/>
      <c r="E136" s="2"/>
      <c r="F136" s="2"/>
    </row>
    <row r="137" spans="1:6" x14ac:dyDescent="0.25">
      <c r="B137" s="2"/>
      <c r="C137" s="2"/>
      <c r="D137" s="2"/>
      <c r="E137" s="2"/>
      <c r="F137" s="2"/>
    </row>
    <row r="138" spans="1:6" x14ac:dyDescent="0.25">
      <c r="B138" s="2"/>
      <c r="C138" s="2"/>
      <c r="D138" s="2"/>
      <c r="E138" s="2"/>
      <c r="F138" s="2"/>
    </row>
    <row r="139" spans="1:6" x14ac:dyDescent="0.25">
      <c r="A139" s="1"/>
      <c r="B139" s="3"/>
      <c r="C139" s="3"/>
      <c r="D139" s="3"/>
      <c r="E139" s="3"/>
      <c r="F139" s="3"/>
    </row>
    <row r="140" spans="1:6" x14ac:dyDescent="0.25">
      <c r="B140" s="2"/>
      <c r="C140" s="2"/>
      <c r="D140" s="2"/>
      <c r="E140" s="2"/>
      <c r="F140" s="2"/>
    </row>
    <row r="141" spans="1:6" x14ac:dyDescent="0.25">
      <c r="A141" s="1"/>
      <c r="B141" s="2"/>
      <c r="C141" s="2"/>
      <c r="D141" s="2"/>
      <c r="E141" s="2"/>
      <c r="F141" s="2"/>
    </row>
    <row r="142" spans="1:6" x14ac:dyDescent="0.25">
      <c r="B142" s="2"/>
      <c r="C142" s="2"/>
      <c r="D142" s="2"/>
      <c r="E142" s="2"/>
      <c r="F142" s="2"/>
    </row>
    <row r="143" spans="1:6" x14ac:dyDescent="0.25">
      <c r="A143" s="4"/>
      <c r="B143" s="2"/>
      <c r="C143" s="2"/>
      <c r="D143" s="2"/>
      <c r="E143" s="2"/>
      <c r="F143" s="2"/>
    </row>
    <row r="144" spans="1:6" x14ac:dyDescent="0.25">
      <c r="B144" s="2"/>
      <c r="C144" s="2"/>
      <c r="D144" s="2"/>
      <c r="E144" s="2"/>
      <c r="F144" s="2"/>
    </row>
    <row r="145" spans="1:6" x14ac:dyDescent="0.25">
      <c r="B145" s="2"/>
      <c r="C145" s="2"/>
      <c r="D145" s="2"/>
      <c r="E145" s="2"/>
      <c r="F145" s="2"/>
    </row>
    <row r="146" spans="1:6" x14ac:dyDescent="0.25">
      <c r="A146" s="4"/>
      <c r="B146" s="2"/>
      <c r="C146" s="2"/>
      <c r="D146" s="2"/>
      <c r="E146" s="2"/>
      <c r="F146" s="2"/>
    </row>
    <row r="147" spans="1:6" x14ac:dyDescent="0.25">
      <c r="A147" s="4"/>
      <c r="B147" s="2"/>
      <c r="C147" s="2"/>
      <c r="D147" s="2"/>
      <c r="E147" s="2"/>
      <c r="F147" s="2"/>
    </row>
    <row r="148" spans="1:6" x14ac:dyDescent="0.25">
      <c r="A148" s="4"/>
      <c r="B148" s="2"/>
      <c r="C148" s="2"/>
      <c r="D148" s="2"/>
      <c r="E148" s="2"/>
      <c r="F148" s="2"/>
    </row>
    <row r="149" spans="1:6" x14ac:dyDescent="0.25">
      <c r="B149" s="2"/>
      <c r="C149" s="2"/>
      <c r="D149" s="2"/>
      <c r="E149" s="2"/>
      <c r="F149" s="2"/>
    </row>
    <row r="150" spans="1:6" x14ac:dyDescent="0.25">
      <c r="B150" s="2"/>
      <c r="C150" s="2"/>
      <c r="D150" s="2"/>
      <c r="E150" s="2"/>
      <c r="F150" s="2"/>
    </row>
    <row r="151" spans="1:6" x14ac:dyDescent="0.25">
      <c r="A151" s="1"/>
      <c r="B151" s="3"/>
      <c r="C151" s="3"/>
      <c r="D151" s="3"/>
      <c r="E151" s="3"/>
      <c r="F151" s="3"/>
    </row>
    <row r="152" spans="1:6" x14ac:dyDescent="0.25">
      <c r="B152" s="2"/>
      <c r="C152" s="2"/>
      <c r="D152" s="2"/>
      <c r="E152" s="2"/>
      <c r="F152" s="2"/>
    </row>
    <row r="153" spans="1:6" x14ac:dyDescent="0.25">
      <c r="A153" s="1"/>
      <c r="B153" s="3"/>
      <c r="C153" s="3"/>
      <c r="D153" s="3"/>
      <c r="E153" s="3"/>
      <c r="F153" s="3"/>
    </row>
    <row r="154" spans="1:6" x14ac:dyDescent="0.25">
      <c r="A154" s="1"/>
      <c r="B154" s="2"/>
      <c r="C154" s="2"/>
      <c r="D154" s="2"/>
      <c r="E154" s="2"/>
      <c r="F154" s="3"/>
    </row>
    <row r="155" spans="1:6" x14ac:dyDescent="0.25">
      <c r="A155" s="1"/>
      <c r="B155" s="3"/>
      <c r="C155" s="3"/>
      <c r="D155" s="3"/>
      <c r="E155" s="3"/>
      <c r="F155" s="3"/>
    </row>
    <row r="156" spans="1:6" x14ac:dyDescent="0.25">
      <c r="B156" s="2"/>
      <c r="C156" s="2"/>
      <c r="D156" s="2"/>
      <c r="E156" s="2"/>
    </row>
    <row r="157" spans="1:6" x14ac:dyDescent="0.25">
      <c r="A157" s="1"/>
      <c r="B157" s="2"/>
      <c r="C157" s="2"/>
      <c r="D157" s="2"/>
      <c r="E157" s="2"/>
      <c r="F157" s="2"/>
    </row>
    <row r="158" spans="1:6" x14ac:dyDescent="0.25">
      <c r="E15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pane xSplit="1" ySplit="4" topLeftCell="F38" activePane="bottomRight" state="frozen"/>
      <selection pane="topRight" activeCell="B1" sqref="B1"/>
      <selection pane="bottomLeft" activeCell="A3" sqref="A3"/>
      <selection pane="bottomRight" activeCell="E47" sqref="E47"/>
    </sheetView>
  </sheetViews>
  <sheetFormatPr defaultRowHeight="15" x14ac:dyDescent="0.25"/>
  <cols>
    <col min="1" max="1" width="47.85546875" bestFit="1" customWidth="1"/>
    <col min="2" max="5" width="13.42578125" bestFit="1" customWidth="1"/>
    <col min="6" max="6" width="15" bestFit="1" customWidth="1"/>
    <col min="7" max="8" width="14.28515625" bestFit="1" customWidth="1"/>
    <col min="9" max="11" width="12.5703125" bestFit="1" customWidth="1"/>
    <col min="12" max="12" width="14.28515625" bestFit="1" customWidth="1"/>
  </cols>
  <sheetData>
    <row r="1" spans="1:12" x14ac:dyDescent="0.25">
      <c r="A1" s="1" t="s">
        <v>91</v>
      </c>
    </row>
    <row r="2" spans="1:12" x14ac:dyDescent="0.25">
      <c r="A2" s="1" t="s">
        <v>137</v>
      </c>
    </row>
    <row r="3" spans="1:12" x14ac:dyDescent="0.25">
      <c r="A3" t="s">
        <v>135</v>
      </c>
    </row>
    <row r="4" spans="1:12" s="23" customFormat="1" x14ac:dyDescent="0.25">
      <c r="B4" s="10">
        <v>2012</v>
      </c>
      <c r="C4" s="10">
        <v>2013</v>
      </c>
      <c r="D4" s="10">
        <v>2014</v>
      </c>
      <c r="E4" s="10">
        <v>2015</v>
      </c>
      <c r="F4" s="10">
        <v>2016</v>
      </c>
      <c r="G4" s="10">
        <v>2017</v>
      </c>
      <c r="H4" s="10">
        <v>2018</v>
      </c>
    </row>
    <row r="5" spans="1:12" x14ac:dyDescent="0.25">
      <c r="A5" s="21" t="s">
        <v>108</v>
      </c>
      <c r="B5" s="2"/>
      <c r="C5" s="2"/>
      <c r="D5" s="2"/>
      <c r="E5" s="2"/>
      <c r="F5" s="2"/>
    </row>
    <row r="6" spans="1:12" x14ac:dyDescent="0.25">
      <c r="A6" s="20" t="s">
        <v>109</v>
      </c>
      <c r="B6" s="3">
        <f t="shared" ref="B6:H6" si="0">B7-B8</f>
        <v>73892034</v>
      </c>
      <c r="C6" s="3">
        <f t="shared" si="0"/>
        <v>108230367</v>
      </c>
      <c r="D6" s="3">
        <f t="shared" si="0"/>
        <v>122425683</v>
      </c>
      <c r="E6" s="3">
        <f t="shared" si="0"/>
        <v>159194021</v>
      </c>
      <c r="F6" s="3">
        <f t="shared" si="0"/>
        <v>155883987</v>
      </c>
      <c r="G6" s="3">
        <f t="shared" si="0"/>
        <v>159179669</v>
      </c>
      <c r="H6" s="3">
        <f t="shared" si="0"/>
        <v>49685708</v>
      </c>
    </row>
    <row r="7" spans="1:12" x14ac:dyDescent="0.25">
      <c r="A7" t="s">
        <v>8</v>
      </c>
      <c r="B7" s="2">
        <v>440442008</v>
      </c>
      <c r="C7" s="2">
        <v>612459514</v>
      </c>
      <c r="D7" s="2">
        <v>729502214</v>
      </c>
      <c r="E7" s="2">
        <v>859169744</v>
      </c>
      <c r="F7" s="2">
        <v>913462618</v>
      </c>
      <c r="G7" s="9">
        <v>1123043151</v>
      </c>
      <c r="H7" s="9">
        <v>1338201964</v>
      </c>
    </row>
    <row r="8" spans="1:12" x14ac:dyDescent="0.25">
      <c r="A8" t="s">
        <v>86</v>
      </c>
      <c r="B8" s="2">
        <v>366549974</v>
      </c>
      <c r="C8" s="2">
        <v>504229147</v>
      </c>
      <c r="D8" s="2">
        <v>607076531</v>
      </c>
      <c r="E8" s="2">
        <v>699975723</v>
      </c>
      <c r="F8" s="2">
        <v>757578631</v>
      </c>
      <c r="G8" s="9">
        <v>963863482</v>
      </c>
      <c r="H8" s="8">
        <v>1288516256</v>
      </c>
      <c r="I8" s="8"/>
      <c r="J8" s="8"/>
      <c r="K8" s="8"/>
      <c r="L8" s="8"/>
    </row>
    <row r="9" spans="1:12" x14ac:dyDescent="0.25">
      <c r="A9" t="s">
        <v>84</v>
      </c>
      <c r="B9" s="2">
        <v>0</v>
      </c>
      <c r="C9" s="2">
        <v>92515531</v>
      </c>
      <c r="D9" s="2">
        <v>0</v>
      </c>
      <c r="E9" s="2">
        <v>54729800</v>
      </c>
      <c r="F9" s="2">
        <v>0</v>
      </c>
      <c r="G9" s="2">
        <v>0</v>
      </c>
    </row>
    <row r="10" spans="1:12" x14ac:dyDescent="0.25">
      <c r="A10" t="s">
        <v>76</v>
      </c>
      <c r="B10" s="2">
        <v>55100143</v>
      </c>
      <c r="C10" s="2">
        <v>20865193</v>
      </c>
      <c r="D10" s="2">
        <v>102620875</v>
      </c>
      <c r="E10" s="2"/>
      <c r="F10" s="2">
        <v>79840174</v>
      </c>
      <c r="G10" s="9">
        <v>179884841</v>
      </c>
      <c r="H10" s="9">
        <v>53686035</v>
      </c>
    </row>
    <row r="11" spans="1:12" x14ac:dyDescent="0.25">
      <c r="A11" t="s">
        <v>9</v>
      </c>
      <c r="B11" s="2">
        <v>651631</v>
      </c>
      <c r="C11" s="2">
        <v>5712054</v>
      </c>
      <c r="D11" s="2">
        <v>36771812</v>
      </c>
      <c r="E11" s="2">
        <v>23065639</v>
      </c>
      <c r="F11" s="2">
        <v>28559484</v>
      </c>
      <c r="G11" s="9">
        <v>36457853</v>
      </c>
      <c r="H11" s="9">
        <v>23621687</v>
      </c>
    </row>
    <row r="12" spans="1:12" x14ac:dyDescent="0.25">
      <c r="A12" t="s">
        <v>10</v>
      </c>
      <c r="B12" s="2">
        <v>4648710</v>
      </c>
      <c r="C12" s="2">
        <v>0</v>
      </c>
      <c r="D12" s="2">
        <v>20508007</v>
      </c>
      <c r="E12" s="2">
        <v>22179717</v>
      </c>
      <c r="F12" s="2">
        <v>20997559</v>
      </c>
      <c r="G12" s="9">
        <v>22605921</v>
      </c>
      <c r="H12" s="9">
        <v>318351048</v>
      </c>
    </row>
    <row r="13" spans="1:12" x14ac:dyDescent="0.25">
      <c r="B13" s="3">
        <f t="shared" ref="B13:E13" si="1">SUM(B9:B12)</f>
        <v>60400484</v>
      </c>
      <c r="C13" s="3">
        <f t="shared" si="1"/>
        <v>119092778</v>
      </c>
      <c r="D13" s="3">
        <f t="shared" si="1"/>
        <v>159900694</v>
      </c>
      <c r="E13" s="3">
        <f t="shared" si="1"/>
        <v>99975156</v>
      </c>
      <c r="F13" s="3">
        <f>SUM(F9:F12)</f>
        <v>129397217</v>
      </c>
      <c r="G13" s="3">
        <f>SUM(G9:G12)</f>
        <v>238948615</v>
      </c>
      <c r="H13" s="3">
        <f>SUM(H9:H12)</f>
        <v>395658770</v>
      </c>
    </row>
    <row r="14" spans="1:12" x14ac:dyDescent="0.25">
      <c r="A14" s="1"/>
      <c r="B14" s="3">
        <f t="shared" ref="B14:H14" si="2">B6+B13</f>
        <v>134292518</v>
      </c>
      <c r="C14" s="3">
        <f t="shared" si="2"/>
        <v>227323145</v>
      </c>
      <c r="D14" s="3">
        <f t="shared" si="2"/>
        <v>282326377</v>
      </c>
      <c r="E14" s="3">
        <f t="shared" si="2"/>
        <v>259169177</v>
      </c>
      <c r="F14" s="3">
        <f t="shared" si="2"/>
        <v>285281204</v>
      </c>
      <c r="G14" s="3">
        <f t="shared" si="2"/>
        <v>398128284</v>
      </c>
      <c r="H14" s="3">
        <f t="shared" si="2"/>
        <v>445344478</v>
      </c>
    </row>
    <row r="15" spans="1:12" x14ac:dyDescent="0.25">
      <c r="A15" s="21" t="s">
        <v>110</v>
      </c>
      <c r="B15" s="2"/>
      <c r="C15" s="2"/>
      <c r="D15" s="3"/>
      <c r="E15" s="2"/>
      <c r="F15" s="2"/>
    </row>
    <row r="16" spans="1:12" x14ac:dyDescent="0.25">
      <c r="A16" s="4" t="s">
        <v>11</v>
      </c>
      <c r="B16" s="2">
        <v>17714815</v>
      </c>
      <c r="C16" s="2">
        <v>21362279</v>
      </c>
      <c r="D16" s="5">
        <v>26868587</v>
      </c>
      <c r="E16" s="2">
        <v>0</v>
      </c>
      <c r="F16" s="2">
        <v>0</v>
      </c>
      <c r="G16" s="9">
        <v>60792186</v>
      </c>
      <c r="H16" s="9">
        <v>69138367</v>
      </c>
    </row>
    <row r="17" spans="1:8" x14ac:dyDescent="0.25">
      <c r="A17" t="s">
        <v>12</v>
      </c>
      <c r="B17" s="2">
        <v>3582266</v>
      </c>
      <c r="C17" s="2">
        <v>2998329</v>
      </c>
      <c r="D17" s="2">
        <v>4204840</v>
      </c>
      <c r="E17" s="2">
        <v>32659898</v>
      </c>
      <c r="F17" s="2">
        <v>41321942</v>
      </c>
      <c r="G17" s="9">
        <v>7654302</v>
      </c>
      <c r="H17" s="9">
        <v>9811207</v>
      </c>
    </row>
    <row r="18" spans="1:8" x14ac:dyDescent="0.25">
      <c r="A18" t="s">
        <v>13</v>
      </c>
      <c r="B18" s="2">
        <v>199780</v>
      </c>
      <c r="C18" s="2">
        <v>144860</v>
      </c>
      <c r="D18" s="2">
        <v>156190</v>
      </c>
      <c r="E18" s="2">
        <v>6766592</v>
      </c>
      <c r="F18" s="2">
        <v>7097601</v>
      </c>
      <c r="G18" s="9">
        <v>894100</v>
      </c>
      <c r="H18" s="9">
        <v>403147</v>
      </c>
    </row>
    <row r="19" spans="1:8" x14ac:dyDescent="0.25">
      <c r="A19" t="s">
        <v>14</v>
      </c>
      <c r="B19" s="2">
        <v>262522</v>
      </c>
      <c r="C19" s="2">
        <v>490521</v>
      </c>
      <c r="D19" s="2">
        <v>1307997</v>
      </c>
      <c r="E19" s="2">
        <v>305440</v>
      </c>
      <c r="F19" s="2">
        <v>6704520</v>
      </c>
      <c r="G19" s="9">
        <v>3616318</v>
      </c>
      <c r="H19" s="9">
        <v>1421942</v>
      </c>
    </row>
    <row r="20" spans="1:8" x14ac:dyDescent="0.25">
      <c r="A20" t="s">
        <v>139</v>
      </c>
      <c r="B20" s="2">
        <v>1593134</v>
      </c>
      <c r="C20" s="2">
        <v>2093908</v>
      </c>
      <c r="D20" s="3">
        <v>2349773</v>
      </c>
      <c r="E20" s="2">
        <v>1783976</v>
      </c>
      <c r="F20" s="2">
        <v>954724</v>
      </c>
      <c r="G20" s="9">
        <v>2691934</v>
      </c>
      <c r="H20" s="9">
        <v>3271917</v>
      </c>
    </row>
    <row r="21" spans="1:8" x14ac:dyDescent="0.25">
      <c r="A21" t="s">
        <v>85</v>
      </c>
      <c r="B21" s="2">
        <v>4810966</v>
      </c>
      <c r="C21" s="2">
        <v>4555170</v>
      </c>
      <c r="D21" s="3">
        <v>7442094</v>
      </c>
      <c r="E21" s="2">
        <v>2337591</v>
      </c>
      <c r="F21" s="2">
        <v>2049119</v>
      </c>
      <c r="G21" s="9">
        <v>6682848</v>
      </c>
      <c r="H21" s="9">
        <v>6355437</v>
      </c>
    </row>
    <row r="22" spans="1:8" x14ac:dyDescent="0.25">
      <c r="A22" t="s">
        <v>15</v>
      </c>
      <c r="B22" s="2">
        <v>335000</v>
      </c>
      <c r="C22" s="2">
        <v>300000</v>
      </c>
      <c r="D22" s="2">
        <v>395000</v>
      </c>
      <c r="E22" s="2">
        <v>6074857</v>
      </c>
      <c r="F22" s="2">
        <v>6699099</v>
      </c>
      <c r="G22" s="9">
        <v>818800</v>
      </c>
      <c r="H22" s="9">
        <v>800400</v>
      </c>
    </row>
    <row r="23" spans="1:8" x14ac:dyDescent="0.25">
      <c r="A23" t="s">
        <v>16</v>
      </c>
      <c r="B23" s="2">
        <v>103500</v>
      </c>
      <c r="C23" s="2">
        <v>176500</v>
      </c>
      <c r="D23" s="2">
        <v>182250</v>
      </c>
      <c r="E23" s="2">
        <v>400000</v>
      </c>
      <c r="F23" s="2">
        <v>662400</v>
      </c>
      <c r="G23" s="9">
        <v>281750</v>
      </c>
      <c r="H23" s="9">
        <v>299000</v>
      </c>
    </row>
    <row r="24" spans="1:8" x14ac:dyDescent="0.25">
      <c r="A24" t="s">
        <v>62</v>
      </c>
      <c r="B24" s="2">
        <v>0</v>
      </c>
      <c r="C24" s="2">
        <v>0</v>
      </c>
      <c r="D24" s="3">
        <v>13526667</v>
      </c>
      <c r="E24" s="2">
        <v>253000</v>
      </c>
      <c r="F24" s="2">
        <v>285200</v>
      </c>
      <c r="G24" s="2">
        <v>0</v>
      </c>
    </row>
    <row r="25" spans="1:8" x14ac:dyDescent="0.25">
      <c r="A25" t="s">
        <v>17</v>
      </c>
      <c r="B25" s="2">
        <v>13239223</v>
      </c>
      <c r="C25" s="2">
        <v>12742541</v>
      </c>
      <c r="D25" s="2">
        <v>8960839</v>
      </c>
      <c r="E25" s="2">
        <v>21162062</v>
      </c>
      <c r="F25" s="2">
        <v>21571641</v>
      </c>
      <c r="G25" s="9">
        <v>27512797</v>
      </c>
      <c r="H25" s="9">
        <v>30795304</v>
      </c>
    </row>
    <row r="26" spans="1:8" x14ac:dyDescent="0.25">
      <c r="A26" t="s">
        <v>18</v>
      </c>
      <c r="B26" s="2">
        <v>6581013</v>
      </c>
      <c r="C26" s="2">
        <v>7002365</v>
      </c>
      <c r="D26" s="2">
        <v>0</v>
      </c>
      <c r="E26" s="2">
        <v>6017979</v>
      </c>
      <c r="F26" s="2">
        <v>8606197</v>
      </c>
      <c r="G26" s="9">
        <v>13131532</v>
      </c>
      <c r="H26" s="9">
        <v>14132650</v>
      </c>
    </row>
    <row r="27" spans="1:8" x14ac:dyDescent="0.25">
      <c r="A27" s="1"/>
      <c r="B27" s="3">
        <f t="shared" ref="B27:E27" si="3">SUM(B16:B26)</f>
        <v>48422219</v>
      </c>
      <c r="C27" s="3">
        <f t="shared" si="3"/>
        <v>51866473</v>
      </c>
      <c r="D27" s="3">
        <f t="shared" si="3"/>
        <v>65394237</v>
      </c>
      <c r="E27" s="3">
        <f t="shared" si="3"/>
        <v>77761395</v>
      </c>
      <c r="F27" s="3">
        <f>SUM(F16:F26)</f>
        <v>95952443</v>
      </c>
      <c r="G27" s="3">
        <f>SUM(G16:G26)</f>
        <v>124076567</v>
      </c>
      <c r="H27" s="3">
        <f>SUM(H16:H26)</f>
        <v>136429371</v>
      </c>
    </row>
    <row r="28" spans="1:8" x14ac:dyDescent="0.25">
      <c r="A28" s="21" t="s">
        <v>77</v>
      </c>
      <c r="B28" s="3">
        <v>75793893</v>
      </c>
      <c r="C28" s="3">
        <v>32142462</v>
      </c>
      <c r="D28" s="2"/>
      <c r="E28" s="3"/>
      <c r="F28" s="3"/>
    </row>
    <row r="29" spans="1:8" x14ac:dyDescent="0.25">
      <c r="A29" s="21" t="s">
        <v>111</v>
      </c>
      <c r="B29" s="3">
        <f>B14-B27+B28</f>
        <v>161664192</v>
      </c>
      <c r="C29" s="3">
        <f>C14-C27+C28</f>
        <v>207599134</v>
      </c>
      <c r="D29" s="3">
        <f>D14-D27+D28</f>
        <v>216932140</v>
      </c>
      <c r="E29" s="3">
        <f t="shared" ref="E29" si="4">E14-E27</f>
        <v>181407782</v>
      </c>
      <c r="F29" s="3">
        <f>F14-F27</f>
        <v>189328761</v>
      </c>
      <c r="G29" s="3">
        <f>G14-G27</f>
        <v>274051717</v>
      </c>
      <c r="H29" s="3">
        <f>H14-H27</f>
        <v>308915107</v>
      </c>
    </row>
    <row r="30" spans="1:8" x14ac:dyDescent="0.25">
      <c r="A30" s="19" t="s">
        <v>112</v>
      </c>
      <c r="B30" s="2"/>
      <c r="C30" s="2"/>
      <c r="D30" s="2"/>
      <c r="E30" s="2"/>
      <c r="F30" s="2"/>
    </row>
    <row r="31" spans="1:8" x14ac:dyDescent="0.25">
      <c r="A31" t="s">
        <v>19</v>
      </c>
      <c r="B31" s="2"/>
      <c r="C31" s="2"/>
      <c r="D31" s="2"/>
      <c r="E31" s="2"/>
      <c r="F31" s="2"/>
    </row>
    <row r="32" spans="1:8" x14ac:dyDescent="0.25">
      <c r="A32" t="s">
        <v>63</v>
      </c>
      <c r="B32" s="2">
        <v>42060969</v>
      </c>
      <c r="C32" s="2">
        <v>18465705</v>
      </c>
      <c r="D32" s="2">
        <v>31206541</v>
      </c>
      <c r="E32" s="2">
        <v>30000000</v>
      </c>
      <c r="F32" s="2">
        <v>14000000</v>
      </c>
      <c r="G32" s="9">
        <v>20558662</v>
      </c>
      <c r="H32" s="9">
        <v>56380338</v>
      </c>
    </row>
    <row r="33" spans="1:8" x14ac:dyDescent="0.25">
      <c r="A33" t="s">
        <v>64</v>
      </c>
      <c r="B33" s="2">
        <v>0</v>
      </c>
      <c r="C33" s="2">
        <v>0</v>
      </c>
      <c r="D33" s="2"/>
      <c r="E33" s="2">
        <v>-11365020</v>
      </c>
      <c r="F33" s="2">
        <v>0</v>
      </c>
      <c r="G33" s="9">
        <v>35891822</v>
      </c>
      <c r="H33" s="2">
        <v>-35891822</v>
      </c>
    </row>
    <row r="34" spans="1:8" x14ac:dyDescent="0.25">
      <c r="A34" t="s">
        <v>65</v>
      </c>
      <c r="B34" s="2">
        <v>0</v>
      </c>
      <c r="C34" s="2">
        <v>0</v>
      </c>
      <c r="D34" s="2"/>
      <c r="E34" s="2">
        <v>0</v>
      </c>
      <c r="F34" s="2">
        <v>7700000</v>
      </c>
      <c r="G34" s="2">
        <v>0</v>
      </c>
    </row>
    <row r="35" spans="1:8" x14ac:dyDescent="0.25">
      <c r="A35" t="s">
        <v>20</v>
      </c>
      <c r="B35" s="2">
        <v>0</v>
      </c>
      <c r="C35" s="2">
        <v>0</v>
      </c>
      <c r="D35" s="2"/>
      <c r="E35" s="2"/>
      <c r="F35" s="2">
        <v>0</v>
      </c>
      <c r="G35" s="2">
        <v>0</v>
      </c>
    </row>
    <row r="36" spans="1:8" x14ac:dyDescent="0.25">
      <c r="A36" t="s">
        <v>21</v>
      </c>
      <c r="B36" s="2">
        <v>0</v>
      </c>
      <c r="C36" s="2">
        <v>0</v>
      </c>
      <c r="D36" s="3"/>
      <c r="E36" s="2"/>
      <c r="F36" s="2">
        <v>0</v>
      </c>
      <c r="G36" s="2">
        <v>0</v>
      </c>
    </row>
    <row r="37" spans="1:8" x14ac:dyDescent="0.25">
      <c r="A37" t="s">
        <v>22</v>
      </c>
      <c r="B37" s="2">
        <v>0</v>
      </c>
      <c r="C37" s="2">
        <v>0</v>
      </c>
      <c r="D37" s="2"/>
      <c r="E37" s="2"/>
      <c r="F37" s="2">
        <v>0</v>
      </c>
      <c r="G37" s="2">
        <v>0</v>
      </c>
    </row>
    <row r="38" spans="1:8" x14ac:dyDescent="0.25">
      <c r="B38" s="3">
        <f t="shared" ref="B38" si="5">SUM(B31:B37)</f>
        <v>42060969</v>
      </c>
      <c r="C38" s="3">
        <f t="shared" ref="C38:E38" si="6">SUM(C31:C37)</f>
        <v>18465705</v>
      </c>
      <c r="D38" s="3">
        <f t="shared" si="6"/>
        <v>31206541</v>
      </c>
      <c r="E38" s="3">
        <f t="shared" si="6"/>
        <v>18634980</v>
      </c>
      <c r="F38" s="3">
        <f>SUM(F31:F37)</f>
        <v>21700000</v>
      </c>
      <c r="G38" s="3">
        <f>SUM(G31:G37)</f>
        <v>56450484</v>
      </c>
      <c r="H38" s="3">
        <f>SUM(H31:H37)</f>
        <v>20488516</v>
      </c>
    </row>
    <row r="39" spans="1:8" x14ac:dyDescent="0.25">
      <c r="A39" s="21" t="s">
        <v>113</v>
      </c>
      <c r="B39" s="3">
        <f t="shared" ref="B39:H39" si="7">B29-B38</f>
        <v>119603223</v>
      </c>
      <c r="C39" s="3">
        <f t="shared" si="7"/>
        <v>189133429</v>
      </c>
      <c r="D39" s="3">
        <f t="shared" si="7"/>
        <v>185725599</v>
      </c>
      <c r="E39" s="3">
        <f t="shared" si="7"/>
        <v>162772802</v>
      </c>
      <c r="F39" s="3">
        <f t="shared" si="7"/>
        <v>167628761</v>
      </c>
      <c r="G39" s="3">
        <f t="shared" si="7"/>
        <v>217601233</v>
      </c>
      <c r="H39" s="3">
        <f t="shared" si="7"/>
        <v>288426591</v>
      </c>
    </row>
    <row r="40" spans="1:8" x14ac:dyDescent="0.25">
      <c r="B40" s="2"/>
      <c r="C40" s="2"/>
      <c r="D40" s="2"/>
      <c r="E40" s="2"/>
      <c r="F40" s="2"/>
    </row>
    <row r="41" spans="1:8" x14ac:dyDescent="0.25">
      <c r="A41" s="21" t="s">
        <v>114</v>
      </c>
      <c r="B41" s="2">
        <f>B42+B43</f>
        <v>37488470</v>
      </c>
      <c r="C41" s="2">
        <v>51613813</v>
      </c>
      <c r="D41" s="2">
        <v>47554870</v>
      </c>
      <c r="E41" s="2">
        <v>-66847189</v>
      </c>
      <c r="F41" s="2">
        <v>66325582</v>
      </c>
      <c r="G41" s="9">
        <v>54844125</v>
      </c>
      <c r="H41" s="2">
        <v>69134678</v>
      </c>
    </row>
    <row r="42" spans="1:8" x14ac:dyDescent="0.25">
      <c r="A42" t="s">
        <v>23</v>
      </c>
      <c r="B42" s="2">
        <v>14488470</v>
      </c>
      <c r="C42" s="2"/>
      <c r="D42" s="2"/>
      <c r="E42" s="2"/>
      <c r="F42" s="2"/>
    </row>
    <row r="43" spans="1:8" x14ac:dyDescent="0.25">
      <c r="A43" t="s">
        <v>24</v>
      </c>
      <c r="B43" s="2">
        <v>23000000</v>
      </c>
      <c r="C43" s="2"/>
      <c r="D43" s="2"/>
      <c r="E43" s="2"/>
      <c r="F43" s="2"/>
    </row>
    <row r="44" spans="1:8" x14ac:dyDescent="0.25">
      <c r="A44" t="s">
        <v>25</v>
      </c>
      <c r="B44" s="2"/>
      <c r="C44" s="2"/>
      <c r="D44" s="2"/>
      <c r="E44" s="2"/>
      <c r="F44" s="2"/>
    </row>
    <row r="45" spans="1:8" x14ac:dyDescent="0.25">
      <c r="A45" t="s">
        <v>26</v>
      </c>
      <c r="B45" s="2"/>
      <c r="C45" s="2"/>
      <c r="D45" s="2"/>
      <c r="E45" s="2"/>
      <c r="F45" s="2"/>
    </row>
    <row r="46" spans="1:8" x14ac:dyDescent="0.25">
      <c r="A46" s="1" t="s">
        <v>115</v>
      </c>
      <c r="B46" s="3">
        <f>B39-B41</f>
        <v>82114753</v>
      </c>
      <c r="C46" s="3">
        <f>C39-C41</f>
        <v>137519616</v>
      </c>
      <c r="D46" s="3">
        <f>D39-D41</f>
        <v>138170729</v>
      </c>
      <c r="E46" s="3">
        <f>SUM(E39:E45)</f>
        <v>95925613</v>
      </c>
      <c r="F46" s="3">
        <f>F39-F41</f>
        <v>101303179</v>
      </c>
      <c r="G46" s="3">
        <f>G39-G41</f>
        <v>162757108</v>
      </c>
      <c r="H46" s="3">
        <f>H39-H41</f>
        <v>219291913</v>
      </c>
    </row>
    <row r="47" spans="1:8" x14ac:dyDescent="0.25">
      <c r="A47" s="22" t="s">
        <v>116</v>
      </c>
      <c r="B47" s="13">
        <f>B46/('1'!B44/10)</f>
        <v>0.72136791938997824</v>
      </c>
      <c r="C47" s="13">
        <f>C46/('1'!C44/10)</f>
        <v>1.2080927682901117</v>
      </c>
      <c r="D47" s="13">
        <f>D46/('1'!D44/10)</f>
        <v>1.0554893175908355</v>
      </c>
      <c r="E47" s="13">
        <f>E46/('1'!E44/10)</f>
        <v>0.73277792291920663</v>
      </c>
      <c r="F47" s="13">
        <f>F46/('1'!F44/10)</f>
        <v>0.77385727097446433</v>
      </c>
      <c r="G47" s="13">
        <f>G46/('1'!G44/10)</f>
        <v>1.2433052217302691</v>
      </c>
      <c r="H47" s="13">
        <f>H46/('1'!H44/10)</f>
        <v>1.5954055935396858</v>
      </c>
    </row>
    <row r="48" spans="1:8" x14ac:dyDescent="0.25">
      <c r="A48" s="22" t="s">
        <v>117</v>
      </c>
      <c r="B48" s="3">
        <f>'1'!B44/10</f>
        <v>113832000</v>
      </c>
      <c r="C48" s="3">
        <f>'1'!C44/10</f>
        <v>113832000</v>
      </c>
      <c r="D48" s="3">
        <f>'1'!D44/10</f>
        <v>130906800</v>
      </c>
      <c r="E48" s="3">
        <f>'1'!E44/10</f>
        <v>130906800</v>
      </c>
      <c r="F48" s="3">
        <f>'1'!F44/10</f>
        <v>130906800</v>
      </c>
      <c r="G48" s="3">
        <f>'1'!G44/10</f>
        <v>130906800</v>
      </c>
      <c r="H48" s="3">
        <f>'1'!H44/10</f>
        <v>137452140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pane xSplit="1" ySplit="4" topLeftCell="E50" activePane="bottomRight" state="frozen"/>
      <selection pane="topRight" activeCell="B1" sqref="B1"/>
      <selection pane="bottomLeft" activeCell="A4" sqref="A4"/>
      <selection pane="bottomRight" activeCell="B55" sqref="B55"/>
    </sheetView>
  </sheetViews>
  <sheetFormatPr defaultRowHeight="15" x14ac:dyDescent="0.25"/>
  <cols>
    <col min="1" max="1" width="46.85546875" bestFit="1" customWidth="1"/>
    <col min="2" max="3" width="15" bestFit="1" customWidth="1"/>
    <col min="4" max="4" width="16" bestFit="1" customWidth="1"/>
    <col min="5" max="7" width="17" bestFit="1" customWidth="1"/>
    <col min="8" max="8" width="19.7109375" bestFit="1" customWidth="1"/>
  </cols>
  <sheetData>
    <row r="1" spans="1:8" x14ac:dyDescent="0.25">
      <c r="A1" s="1" t="s">
        <v>91</v>
      </c>
    </row>
    <row r="2" spans="1:8" x14ac:dyDescent="0.25">
      <c r="A2" s="11" t="s">
        <v>138</v>
      </c>
    </row>
    <row r="3" spans="1:8" x14ac:dyDescent="0.25">
      <c r="A3" t="s">
        <v>135</v>
      </c>
    </row>
    <row r="4" spans="1:8" s="23" customFormat="1" x14ac:dyDescent="0.25">
      <c r="B4" s="25">
        <v>2012</v>
      </c>
      <c r="C4" s="25">
        <v>2013</v>
      </c>
      <c r="D4" s="25">
        <v>2014</v>
      </c>
      <c r="E4" s="25">
        <v>2015</v>
      </c>
      <c r="F4" s="25">
        <v>2016</v>
      </c>
      <c r="G4" s="25">
        <v>2017</v>
      </c>
      <c r="H4" s="25">
        <v>2018</v>
      </c>
    </row>
    <row r="5" spans="1:8" x14ac:dyDescent="0.25">
      <c r="A5" s="21" t="s">
        <v>118</v>
      </c>
      <c r="B5" s="2"/>
      <c r="C5" s="2"/>
      <c r="D5" s="2"/>
      <c r="E5" s="2"/>
      <c r="F5" s="2"/>
      <c r="G5" s="2"/>
    </row>
    <row r="6" spans="1:8" x14ac:dyDescent="0.25">
      <c r="A6" s="19" t="s">
        <v>119</v>
      </c>
      <c r="B6" s="2"/>
      <c r="C6" s="2"/>
      <c r="D6" s="2"/>
      <c r="E6" s="2"/>
      <c r="F6" s="2"/>
      <c r="G6" s="2"/>
    </row>
    <row r="7" spans="1:8" x14ac:dyDescent="0.25">
      <c r="A7" t="s">
        <v>27</v>
      </c>
      <c r="B7" s="2">
        <v>682927546</v>
      </c>
      <c r="C7" s="2">
        <v>739099462</v>
      </c>
      <c r="D7" s="2">
        <v>751249867</v>
      </c>
      <c r="E7" s="2">
        <v>872812551</v>
      </c>
      <c r="F7" s="2">
        <v>998829695</v>
      </c>
      <c r="G7" s="2">
        <v>847044762</v>
      </c>
      <c r="H7" s="9">
        <v>1361932737</v>
      </c>
    </row>
    <row r="8" spans="1:8" x14ac:dyDescent="0.25">
      <c r="A8" s="4" t="s">
        <v>45</v>
      </c>
      <c r="B8" s="2">
        <v>-467545075</v>
      </c>
      <c r="C8" s="2">
        <v>-528405622</v>
      </c>
      <c r="D8" s="2">
        <v>-685901450</v>
      </c>
      <c r="E8" s="2">
        <v>-795476684</v>
      </c>
      <c r="F8" s="2">
        <v>-825923640</v>
      </c>
      <c r="G8" s="2">
        <v>-943284811</v>
      </c>
      <c r="H8" s="2">
        <v>-1249269319</v>
      </c>
    </row>
    <row r="9" spans="1:8" x14ac:dyDescent="0.25">
      <c r="A9" t="s">
        <v>28</v>
      </c>
      <c r="B9" s="2">
        <v>26642864</v>
      </c>
      <c r="C9" s="2">
        <v>48696269</v>
      </c>
      <c r="D9" s="2">
        <v>49011230</v>
      </c>
      <c r="E9" s="2">
        <v>42527557</v>
      </c>
      <c r="F9" s="2">
        <v>49128602</v>
      </c>
      <c r="G9" s="2">
        <v>95216732</v>
      </c>
      <c r="H9" s="9">
        <v>23206784</v>
      </c>
    </row>
    <row r="10" spans="1:8" x14ac:dyDescent="0.25">
      <c r="A10" s="4" t="s">
        <v>29</v>
      </c>
      <c r="B10" s="2">
        <v>651631</v>
      </c>
      <c r="C10" s="2">
        <v>20865193</v>
      </c>
      <c r="D10" s="5">
        <v>36771812</v>
      </c>
      <c r="E10" s="2">
        <v>27566675</v>
      </c>
      <c r="F10" s="2">
        <v>44734305</v>
      </c>
      <c r="G10" s="2">
        <v>36457853</v>
      </c>
      <c r="H10" s="9">
        <v>23621687</v>
      </c>
    </row>
    <row r="11" spans="1:8" x14ac:dyDescent="0.25">
      <c r="A11" t="s">
        <v>30</v>
      </c>
      <c r="B11" s="2">
        <v>-22525781</v>
      </c>
      <c r="C11" s="2">
        <v>-25917449</v>
      </c>
      <c r="D11" s="2">
        <v>-34310681</v>
      </c>
      <c r="E11" s="2">
        <v>-38734755</v>
      </c>
      <c r="F11" s="2">
        <v>-48021041</v>
      </c>
      <c r="G11" s="2">
        <v>-67475034</v>
      </c>
      <c r="H11" s="9">
        <v>-75493804</v>
      </c>
    </row>
    <row r="12" spans="1:8" x14ac:dyDescent="0.25">
      <c r="A12" s="4" t="s">
        <v>31</v>
      </c>
      <c r="B12" s="2">
        <v>-1855656</v>
      </c>
      <c r="C12" s="2">
        <v>-2093908</v>
      </c>
      <c r="D12" s="2">
        <v>-2349773</v>
      </c>
      <c r="E12" s="2">
        <v>-2337591</v>
      </c>
      <c r="F12" s="2">
        <v>-2049119</v>
      </c>
      <c r="G12" s="2">
        <v>-2691934</v>
      </c>
      <c r="H12" s="9">
        <v>-3271917</v>
      </c>
    </row>
    <row r="13" spans="1:8" x14ac:dyDescent="0.25">
      <c r="A13" t="s">
        <v>32</v>
      </c>
      <c r="B13" s="2">
        <v>3608071</v>
      </c>
      <c r="C13" s="2">
        <v>0</v>
      </c>
      <c r="D13" s="2"/>
      <c r="E13" s="2">
        <v>0</v>
      </c>
      <c r="F13" s="2">
        <v>0</v>
      </c>
      <c r="G13" s="2">
        <v>0</v>
      </c>
      <c r="H13" s="9">
        <v>0</v>
      </c>
    </row>
    <row r="14" spans="1:8" x14ac:dyDescent="0.25">
      <c r="A14" s="4" t="s">
        <v>33</v>
      </c>
      <c r="B14" s="2">
        <v>-15739168</v>
      </c>
      <c r="C14" s="2">
        <v>5712054</v>
      </c>
      <c r="D14" s="2">
        <v>18862697</v>
      </c>
      <c r="E14" s="2">
        <v>11686902</v>
      </c>
      <c r="F14" s="2">
        <v>11623027</v>
      </c>
      <c r="G14" s="2">
        <v>21810321</v>
      </c>
      <c r="H14" s="9">
        <v>23892096</v>
      </c>
    </row>
    <row r="15" spans="1:8" x14ac:dyDescent="0.25">
      <c r="A15" t="s">
        <v>34</v>
      </c>
      <c r="B15" s="2"/>
      <c r="C15" s="2">
        <v>-12909731</v>
      </c>
      <c r="D15" s="2">
        <v>-13482405</v>
      </c>
      <c r="E15" s="2">
        <v>-55514943</v>
      </c>
      <c r="F15" s="2">
        <v>-78120330</v>
      </c>
      <c r="G15" s="2">
        <v>-54812776</v>
      </c>
      <c r="H15" s="9">
        <v>-61524940</v>
      </c>
    </row>
    <row r="16" spans="1:8" x14ac:dyDescent="0.25">
      <c r="A16" s="1"/>
      <c r="B16" s="3">
        <f t="shared" ref="B16:E16" si="0">SUM(B7:B15)</f>
        <v>206164432</v>
      </c>
      <c r="C16" s="3">
        <f t="shared" si="0"/>
        <v>245046268</v>
      </c>
      <c r="D16" s="3">
        <f t="shared" si="0"/>
        <v>119851297</v>
      </c>
      <c r="E16" s="3">
        <f t="shared" si="0"/>
        <v>62529712</v>
      </c>
      <c r="F16" s="3">
        <f>SUM(F7:F15)</f>
        <v>150201499</v>
      </c>
      <c r="G16" s="3">
        <f>SUM(G7:G15)</f>
        <v>-67734887</v>
      </c>
      <c r="H16" s="3">
        <f>SUM(H7:H15)</f>
        <v>43093324</v>
      </c>
    </row>
    <row r="17" spans="1:8" x14ac:dyDescent="0.25">
      <c r="B17" s="2"/>
      <c r="C17" s="2"/>
      <c r="D17" s="2"/>
      <c r="E17" s="2"/>
      <c r="F17" s="2"/>
      <c r="G17" s="2"/>
    </row>
    <row r="18" spans="1:8" x14ac:dyDescent="0.25">
      <c r="A18" s="20" t="s">
        <v>120</v>
      </c>
      <c r="B18" s="2"/>
      <c r="C18" s="2"/>
      <c r="D18" s="2"/>
      <c r="E18" s="2"/>
      <c r="F18" s="2"/>
      <c r="G18" s="2"/>
    </row>
    <row r="19" spans="1:8" x14ac:dyDescent="0.25">
      <c r="A19" t="s">
        <v>35</v>
      </c>
      <c r="B19" s="2"/>
      <c r="C19" s="2"/>
      <c r="D19" s="2"/>
      <c r="E19" s="2"/>
      <c r="F19" s="2"/>
      <c r="G19" s="2"/>
    </row>
    <row r="20" spans="1:8" x14ac:dyDescent="0.25">
      <c r="A20" t="s">
        <v>36</v>
      </c>
      <c r="B20" s="2">
        <v>-404772119</v>
      </c>
      <c r="C20" s="2">
        <v>-750394923</v>
      </c>
      <c r="D20" s="5">
        <v>-1340088546</v>
      </c>
      <c r="E20" s="2">
        <v>-1160500033</v>
      </c>
      <c r="F20" s="2">
        <v>-1405806370</v>
      </c>
      <c r="G20" s="2">
        <v>-1561670208</v>
      </c>
      <c r="H20" s="2">
        <v>-332003695</v>
      </c>
    </row>
    <row r="21" spans="1:8" x14ac:dyDescent="0.25">
      <c r="A21" t="s">
        <v>99</v>
      </c>
      <c r="B21" s="2">
        <v>-129326708</v>
      </c>
      <c r="C21" s="2">
        <v>-149992103</v>
      </c>
      <c r="D21" s="2">
        <v>212983742</v>
      </c>
      <c r="E21" s="2">
        <v>67883844</v>
      </c>
      <c r="F21" s="2">
        <v>71130828</v>
      </c>
      <c r="G21" s="2">
        <v>-84272499</v>
      </c>
      <c r="H21" s="2">
        <v>-560572150</v>
      </c>
    </row>
    <row r="22" spans="1:8" x14ac:dyDescent="0.25">
      <c r="A22" t="s">
        <v>66</v>
      </c>
      <c r="B22" s="2"/>
      <c r="C22" s="2"/>
      <c r="D22" s="5">
        <v>-128325658</v>
      </c>
      <c r="E22" s="2">
        <v>-153142522</v>
      </c>
      <c r="F22" s="2">
        <v>-127160952</v>
      </c>
      <c r="G22" s="2">
        <v>-438109645</v>
      </c>
      <c r="H22" s="2">
        <v>-324683331</v>
      </c>
    </row>
    <row r="23" spans="1:8" x14ac:dyDescent="0.25">
      <c r="A23" t="s">
        <v>67</v>
      </c>
      <c r="B23" s="2"/>
      <c r="C23" s="2"/>
      <c r="D23" s="2">
        <v>-37586649</v>
      </c>
      <c r="E23" s="2">
        <v>52740120</v>
      </c>
      <c r="F23" s="2">
        <v>-11480875</v>
      </c>
      <c r="G23" s="2">
        <v>118541457</v>
      </c>
      <c r="H23" s="2">
        <v>-20582350</v>
      </c>
    </row>
    <row r="24" spans="1:8" x14ac:dyDescent="0.25">
      <c r="A24" t="s">
        <v>37</v>
      </c>
      <c r="B24" s="2">
        <v>498447910</v>
      </c>
      <c r="C24" s="2">
        <v>220083307</v>
      </c>
      <c r="D24" s="2">
        <v>194248202</v>
      </c>
      <c r="E24" s="2">
        <v>368765054</v>
      </c>
      <c r="F24" s="2">
        <v>238212677</v>
      </c>
      <c r="G24" s="2">
        <v>137014487</v>
      </c>
      <c r="H24" s="9">
        <v>601800648</v>
      </c>
    </row>
    <row r="25" spans="1:8" x14ac:dyDescent="0.25">
      <c r="A25" t="s">
        <v>140</v>
      </c>
      <c r="B25" s="2">
        <v>-99990000</v>
      </c>
      <c r="C25" s="2">
        <v>150000000</v>
      </c>
      <c r="D25" s="2">
        <v>760000000</v>
      </c>
      <c r="E25" s="2">
        <v>565800000</v>
      </c>
      <c r="F25" s="2">
        <v>839298282</v>
      </c>
      <c r="G25" s="2">
        <v>1230857206</v>
      </c>
      <c r="H25" s="2">
        <v>999267542</v>
      </c>
    </row>
    <row r="26" spans="1:8" x14ac:dyDescent="0.25">
      <c r="A26" t="s">
        <v>68</v>
      </c>
      <c r="B26" s="2">
        <v>-1145000000</v>
      </c>
      <c r="C26" s="2">
        <v>-8850000000</v>
      </c>
      <c r="D26" s="2">
        <v>-43700000000</v>
      </c>
      <c r="E26" s="2">
        <v>-158950000000</v>
      </c>
      <c r="F26" s="2">
        <v>-168240000000</v>
      </c>
      <c r="G26" s="2">
        <v>-143000000000</v>
      </c>
      <c r="H26" s="2">
        <v>-174200000000</v>
      </c>
    </row>
    <row r="27" spans="1:8" x14ac:dyDescent="0.25">
      <c r="A27" t="s">
        <v>69</v>
      </c>
      <c r="B27" s="2">
        <v>1445000000</v>
      </c>
      <c r="C27" s="2">
        <v>8850000000</v>
      </c>
      <c r="D27" s="5">
        <v>43690000000</v>
      </c>
      <c r="E27" s="2">
        <v>158760000000</v>
      </c>
      <c r="F27" s="2">
        <v>168240000000</v>
      </c>
      <c r="G27" s="2">
        <v>143690000000</v>
      </c>
      <c r="H27" s="2">
        <v>174410000000</v>
      </c>
    </row>
    <row r="28" spans="1:8" x14ac:dyDescent="0.25">
      <c r="A28" t="s">
        <v>7</v>
      </c>
      <c r="B28" s="2">
        <v>50561722</v>
      </c>
      <c r="C28" s="2">
        <v>29601658</v>
      </c>
      <c r="D28" s="2">
        <v>-88477317</v>
      </c>
      <c r="E28" s="2">
        <v>5347212</v>
      </c>
      <c r="F28" s="2">
        <v>-20112970</v>
      </c>
      <c r="G28" s="2">
        <v>2501706</v>
      </c>
      <c r="H28" s="2">
        <v>-808762</v>
      </c>
    </row>
    <row r="29" spans="1:8" x14ac:dyDescent="0.25">
      <c r="A29" t="s">
        <v>38</v>
      </c>
      <c r="B29" s="3">
        <f t="shared" ref="B29:E29" si="1">SUM(B19:B28)</f>
        <v>214920805</v>
      </c>
      <c r="C29" s="3">
        <f t="shared" si="1"/>
        <v>-500702061</v>
      </c>
      <c r="D29" s="3">
        <f t="shared" si="1"/>
        <v>-437246226</v>
      </c>
      <c r="E29" s="3">
        <f t="shared" si="1"/>
        <v>-443106325</v>
      </c>
      <c r="F29" s="3">
        <f>SUM(F19:F28)</f>
        <v>-415919380</v>
      </c>
      <c r="G29" s="3">
        <f>SUM(G19:G28)</f>
        <v>94862504</v>
      </c>
      <c r="H29" s="3">
        <f>SUM(H19:H28)</f>
        <v>572417902</v>
      </c>
    </row>
    <row r="30" spans="1:8" x14ac:dyDescent="0.25">
      <c r="A30" s="1"/>
      <c r="B30" s="3">
        <f t="shared" ref="B30:H30" si="2">B16+B29</f>
        <v>421085237</v>
      </c>
      <c r="C30" s="3">
        <f t="shared" si="2"/>
        <v>-255655793</v>
      </c>
      <c r="D30" s="3">
        <f t="shared" si="2"/>
        <v>-317394929</v>
      </c>
      <c r="E30" s="3">
        <f t="shared" si="2"/>
        <v>-380576613</v>
      </c>
      <c r="F30" s="3">
        <f t="shared" si="2"/>
        <v>-265717881</v>
      </c>
      <c r="G30" s="3">
        <f t="shared" si="2"/>
        <v>27127617</v>
      </c>
      <c r="H30" s="3">
        <f t="shared" si="2"/>
        <v>615511226</v>
      </c>
    </row>
    <row r="31" spans="1:8" x14ac:dyDescent="0.25">
      <c r="B31" s="2"/>
      <c r="C31" s="2"/>
      <c r="D31" s="2"/>
      <c r="E31" s="2"/>
      <c r="F31" s="2"/>
      <c r="G31" s="2"/>
    </row>
    <row r="32" spans="1:8" x14ac:dyDescent="0.25">
      <c r="A32" s="21" t="s">
        <v>121</v>
      </c>
      <c r="B32" s="2"/>
      <c r="C32" s="2"/>
      <c r="D32" s="2"/>
      <c r="E32" s="2"/>
      <c r="F32" s="2"/>
      <c r="G32" s="2"/>
    </row>
    <row r="33" spans="1:8" x14ac:dyDescent="0.25">
      <c r="A33" t="s">
        <v>39</v>
      </c>
      <c r="B33" s="2"/>
      <c r="C33" s="2">
        <v>88159136</v>
      </c>
      <c r="D33" s="2">
        <v>0</v>
      </c>
      <c r="E33" s="2">
        <v>0</v>
      </c>
      <c r="F33" s="2">
        <v>0</v>
      </c>
      <c r="G33" s="2">
        <v>1077882732</v>
      </c>
    </row>
    <row r="34" spans="1:8" x14ac:dyDescent="0.25">
      <c r="A34" s="4" t="s">
        <v>70</v>
      </c>
      <c r="B34" s="2">
        <v>141753153</v>
      </c>
      <c r="C34" s="2">
        <v>-135334357</v>
      </c>
      <c r="D34" s="2">
        <v>129779000</v>
      </c>
      <c r="E34" s="2">
        <v>69143321</v>
      </c>
      <c r="F34" s="2">
        <v>30276942</v>
      </c>
      <c r="G34" s="2">
        <v>-1029062337</v>
      </c>
      <c r="H34" s="9">
        <v>33863233</v>
      </c>
    </row>
    <row r="35" spans="1:8" x14ac:dyDescent="0.25">
      <c r="A35" t="s">
        <v>71</v>
      </c>
      <c r="B35" s="2">
        <v>-24326463</v>
      </c>
      <c r="C35" s="2"/>
      <c r="D35" s="2">
        <v>-382314582</v>
      </c>
      <c r="E35" s="2">
        <v>-308720473</v>
      </c>
      <c r="F35" s="2">
        <v>-47613446</v>
      </c>
      <c r="G35" s="2">
        <v>0</v>
      </c>
      <c r="H35" s="2">
        <v>-283232414</v>
      </c>
    </row>
    <row r="36" spans="1:8" x14ac:dyDescent="0.25">
      <c r="A36" s="4" t="s">
        <v>141</v>
      </c>
      <c r="B36" s="2"/>
      <c r="C36" s="2"/>
      <c r="D36" s="2"/>
      <c r="E36" s="2">
        <v>24600000</v>
      </c>
      <c r="F36" s="2">
        <v>27060000</v>
      </c>
      <c r="G36" s="2">
        <v>29520000</v>
      </c>
      <c r="H36" s="2">
        <v>31980000</v>
      </c>
    </row>
    <row r="37" spans="1:8" x14ac:dyDescent="0.25">
      <c r="A37" t="s">
        <v>40</v>
      </c>
      <c r="B37" s="2">
        <v>1700000</v>
      </c>
      <c r="C37" s="2">
        <v>582909</v>
      </c>
      <c r="D37" s="2">
        <v>1913299</v>
      </c>
      <c r="E37" s="2">
        <v>0</v>
      </c>
      <c r="F37" s="2">
        <v>0</v>
      </c>
      <c r="G37" s="2">
        <v>0</v>
      </c>
      <c r="H37" s="2">
        <v>337502900</v>
      </c>
    </row>
    <row r="38" spans="1:8" x14ac:dyDescent="0.25">
      <c r="A38" t="s">
        <v>66</v>
      </c>
      <c r="B38" s="2"/>
      <c r="C38" s="2">
        <v>-468920039</v>
      </c>
      <c r="D38" s="2"/>
      <c r="E38" s="2"/>
      <c r="F38" s="2">
        <v>0</v>
      </c>
      <c r="G38" s="2">
        <v>0</v>
      </c>
    </row>
    <row r="39" spans="1:8" x14ac:dyDescent="0.25">
      <c r="A39" t="s">
        <v>67</v>
      </c>
      <c r="B39" s="2">
        <v>-60426374</v>
      </c>
      <c r="C39" s="2">
        <v>97556263</v>
      </c>
      <c r="D39" s="2"/>
      <c r="E39" s="2"/>
      <c r="F39" s="2">
        <v>0</v>
      </c>
      <c r="G39" s="2">
        <v>0</v>
      </c>
    </row>
    <row r="40" spans="1:8" x14ac:dyDescent="0.25">
      <c r="A40" t="s">
        <v>41</v>
      </c>
      <c r="B40" s="2">
        <v>-773819</v>
      </c>
      <c r="C40" s="2">
        <v>-167055385</v>
      </c>
      <c r="D40" s="2">
        <v>-308843789</v>
      </c>
      <c r="E40" s="2">
        <v>-11612425</v>
      </c>
      <c r="F40" s="2">
        <v>-223375182</v>
      </c>
      <c r="G40" s="2">
        <v>-40572111</v>
      </c>
      <c r="H40" s="9">
        <v>-41561113</v>
      </c>
    </row>
    <row r="41" spans="1:8" x14ac:dyDescent="0.25">
      <c r="A41" s="1"/>
      <c r="B41" s="3">
        <f t="shared" ref="B41:H41" si="3">SUM(B33:B40)</f>
        <v>57926497</v>
      </c>
      <c r="C41" s="3">
        <f t="shared" si="3"/>
        <v>-585011473</v>
      </c>
      <c r="D41" s="3">
        <f t="shared" si="3"/>
        <v>-559466072</v>
      </c>
      <c r="E41" s="3">
        <f t="shared" si="3"/>
        <v>-226589577</v>
      </c>
      <c r="F41" s="3">
        <f t="shared" si="3"/>
        <v>-213651686</v>
      </c>
      <c r="G41" s="3">
        <f t="shared" si="3"/>
        <v>37768284</v>
      </c>
      <c r="H41" s="3">
        <f t="shared" si="3"/>
        <v>78552606</v>
      </c>
    </row>
    <row r="42" spans="1:8" x14ac:dyDescent="0.25">
      <c r="B42" s="2"/>
      <c r="C42" s="2"/>
      <c r="D42" s="2"/>
      <c r="E42" s="2"/>
      <c r="F42" s="2"/>
      <c r="G42" s="2"/>
    </row>
    <row r="43" spans="1:8" x14ac:dyDescent="0.25">
      <c r="A43" s="21" t="s">
        <v>122</v>
      </c>
      <c r="B43" s="2"/>
      <c r="C43" s="2"/>
      <c r="D43" s="2"/>
      <c r="E43" s="2"/>
      <c r="F43" s="2"/>
      <c r="G43" s="2"/>
    </row>
    <row r="44" spans="1:8" x14ac:dyDescent="0.25">
      <c r="A44" t="s">
        <v>42</v>
      </c>
      <c r="B44" s="2"/>
      <c r="C44" s="2"/>
      <c r="D44" s="2"/>
      <c r="E44" s="2"/>
      <c r="F44" s="2"/>
      <c r="G44" s="2"/>
    </row>
    <row r="45" spans="1:8" x14ac:dyDescent="0.25">
      <c r="A45" s="4" t="s">
        <v>72</v>
      </c>
      <c r="B45" s="2">
        <v>353733038</v>
      </c>
      <c r="C45" s="2">
        <v>846154503</v>
      </c>
      <c r="D45" s="2">
        <v>1335317712</v>
      </c>
      <c r="E45" s="2">
        <v>1859553131</v>
      </c>
      <c r="F45" s="2">
        <v>2162068789</v>
      </c>
      <c r="G45" s="2">
        <v>2723198904</v>
      </c>
      <c r="H45" s="9">
        <v>729183411</v>
      </c>
    </row>
    <row r="46" spans="1:8" x14ac:dyDescent="0.25">
      <c r="A46" t="s">
        <v>74</v>
      </c>
      <c r="B46" s="2">
        <v>-731703352</v>
      </c>
      <c r="C46" s="2">
        <v>-706337982</v>
      </c>
      <c r="D46" s="2">
        <v>-754762060</v>
      </c>
      <c r="E46" s="2">
        <v>-1077178324</v>
      </c>
      <c r="F46" s="2">
        <v>-1412277058</v>
      </c>
      <c r="G46" s="2">
        <v>-2041858103</v>
      </c>
      <c r="H46" s="2">
        <v>-1875303960</v>
      </c>
    </row>
    <row r="47" spans="1:8" x14ac:dyDescent="0.25">
      <c r="A47" t="s">
        <v>78</v>
      </c>
      <c r="B47" s="2">
        <v>7491900</v>
      </c>
      <c r="C47" s="2">
        <v>-795600</v>
      </c>
      <c r="D47" s="2"/>
      <c r="E47" s="2"/>
      <c r="F47" s="2">
        <v>0</v>
      </c>
      <c r="G47" s="2">
        <v>97440140</v>
      </c>
    </row>
    <row r="48" spans="1:8" x14ac:dyDescent="0.25">
      <c r="A48" s="4" t="s">
        <v>73</v>
      </c>
      <c r="B48" s="2">
        <v>-67047</v>
      </c>
      <c r="C48" s="2">
        <v>-54604</v>
      </c>
      <c r="D48" s="2">
        <v>-11788</v>
      </c>
      <c r="E48" s="2">
        <v>16327</v>
      </c>
      <c r="F48" s="2">
        <v>-45814</v>
      </c>
      <c r="G48" s="2">
        <v>71232</v>
      </c>
      <c r="H48" s="2">
        <v>358</v>
      </c>
    </row>
    <row r="49" spans="1:8" x14ac:dyDescent="0.25">
      <c r="A49" s="4" t="s">
        <v>80</v>
      </c>
      <c r="B49" s="2"/>
      <c r="C49" s="2">
        <v>10000</v>
      </c>
      <c r="D49" s="2"/>
      <c r="E49" s="2"/>
      <c r="F49" s="2">
        <v>0</v>
      </c>
      <c r="G49" s="2">
        <v>0</v>
      </c>
    </row>
    <row r="50" spans="1:8" x14ac:dyDescent="0.25">
      <c r="A50" s="4" t="s">
        <v>75</v>
      </c>
      <c r="B50" s="2">
        <v>35791160</v>
      </c>
      <c r="C50" s="2">
        <v>979626980</v>
      </c>
      <c r="D50" s="2">
        <v>433442129</v>
      </c>
      <c r="E50" s="2">
        <v>47108428</v>
      </c>
      <c r="F50" s="2">
        <v>-78923922</v>
      </c>
      <c r="G50" s="2">
        <v>0</v>
      </c>
      <c r="H50" s="2">
        <v>1323679744</v>
      </c>
    </row>
    <row r="51" spans="1:8" x14ac:dyDescent="0.25">
      <c r="A51" t="s">
        <v>43</v>
      </c>
      <c r="B51" s="2"/>
      <c r="C51" s="2"/>
      <c r="D51" s="2">
        <v>0</v>
      </c>
      <c r="E51" s="2"/>
      <c r="F51" s="2">
        <v>0</v>
      </c>
      <c r="G51" s="2">
        <v>0</v>
      </c>
    </row>
    <row r="52" spans="1:8" x14ac:dyDescent="0.25">
      <c r="A52" t="s">
        <v>44</v>
      </c>
      <c r="B52" s="2">
        <v>-132381863</v>
      </c>
      <c r="C52" s="2">
        <v>-169661232</v>
      </c>
      <c r="D52" s="2">
        <v>-179874117</v>
      </c>
      <c r="E52" s="2">
        <v>-184172403</v>
      </c>
      <c r="F52" s="2">
        <v>-185978763</v>
      </c>
      <c r="G52" s="2">
        <v>-219945810</v>
      </c>
      <c r="H52" s="2">
        <v>-117219407</v>
      </c>
    </row>
    <row r="53" spans="1:8" x14ac:dyDescent="0.25">
      <c r="A53" s="1"/>
      <c r="B53" s="3">
        <f t="shared" ref="B53:E53" si="4">SUM(B44:B52)</f>
        <v>-467136164</v>
      </c>
      <c r="C53" s="3">
        <f t="shared" si="4"/>
        <v>948942065</v>
      </c>
      <c r="D53" s="3">
        <f t="shared" si="4"/>
        <v>834111876</v>
      </c>
      <c r="E53" s="3">
        <f t="shared" si="4"/>
        <v>645327159</v>
      </c>
      <c r="F53" s="3">
        <f>SUM(F44:F52)</f>
        <v>484843232</v>
      </c>
      <c r="G53" s="3">
        <f>SUM(G44:G52)</f>
        <v>558906363</v>
      </c>
      <c r="H53" s="3">
        <f>SUM(H44:H52)</f>
        <v>60340146</v>
      </c>
    </row>
    <row r="54" spans="1:8" x14ac:dyDescent="0.25">
      <c r="B54" s="2"/>
      <c r="C54" s="2"/>
      <c r="D54" s="2"/>
      <c r="E54" s="2"/>
      <c r="F54" s="2"/>
      <c r="G54" s="2"/>
    </row>
    <row r="55" spans="1:8" x14ac:dyDescent="0.25">
      <c r="A55" s="21" t="s">
        <v>123</v>
      </c>
      <c r="B55" s="3">
        <f t="shared" ref="B55:E55" si="5">B30+B53+B41</f>
        <v>11875570</v>
      </c>
      <c r="C55" s="3">
        <f t="shared" si="5"/>
        <v>108274799</v>
      </c>
      <c r="D55" s="3">
        <f t="shared" si="5"/>
        <v>-42749125</v>
      </c>
      <c r="E55" s="3">
        <f t="shared" si="5"/>
        <v>38160969</v>
      </c>
      <c r="F55" s="3">
        <f>F30+F53+F41</f>
        <v>5473665</v>
      </c>
      <c r="G55" s="3">
        <f>G30+G53+G41</f>
        <v>623802264</v>
      </c>
      <c r="H55" s="3">
        <f>H30+H53+H41</f>
        <v>754403978</v>
      </c>
    </row>
    <row r="56" spans="1:8" x14ac:dyDescent="0.25">
      <c r="A56" s="22" t="s">
        <v>124</v>
      </c>
      <c r="B56" s="2">
        <v>193618709</v>
      </c>
      <c r="C56" s="2">
        <v>205494279</v>
      </c>
      <c r="D56" s="2">
        <v>313769078</v>
      </c>
      <c r="E56" s="2">
        <v>271019953</v>
      </c>
      <c r="F56" s="3">
        <v>309180922</v>
      </c>
      <c r="G56" s="3">
        <v>314654587</v>
      </c>
      <c r="H56" s="9">
        <v>938456851</v>
      </c>
    </row>
    <row r="57" spans="1:8" x14ac:dyDescent="0.25">
      <c r="A57" s="21" t="s">
        <v>125</v>
      </c>
      <c r="B57" s="3">
        <f t="shared" ref="B57" si="6">SUM(B55:B56)</f>
        <v>205494279</v>
      </c>
      <c r="C57" s="3">
        <f t="shared" ref="C57:E57" si="7">SUM(C55:C56)</f>
        <v>313769078</v>
      </c>
      <c r="D57" s="3">
        <f t="shared" si="7"/>
        <v>271019953</v>
      </c>
      <c r="E57" s="3">
        <f t="shared" si="7"/>
        <v>309180922</v>
      </c>
      <c r="F57" s="3">
        <f>SUM(F55:F56)</f>
        <v>314654587</v>
      </c>
      <c r="G57" s="3">
        <f>SUM(G55:G56)</f>
        <v>938456851</v>
      </c>
      <c r="H57" s="3">
        <f>SUM(H55:H56)</f>
        <v>1692860829</v>
      </c>
    </row>
    <row r="58" spans="1:8" x14ac:dyDescent="0.25">
      <c r="A58" s="22" t="s">
        <v>126</v>
      </c>
      <c r="B58" s="14">
        <f>B30/('1'!B44/10)</f>
        <v>3.6991815746011665</v>
      </c>
      <c r="C58" s="14">
        <f>C30/('1'!C44/10)</f>
        <v>-2.2459044293344577</v>
      </c>
      <c r="D58" s="14">
        <f>D30/('1'!D44/10)</f>
        <v>-2.4245870268007468</v>
      </c>
      <c r="E58" s="14">
        <f>E30/('1'!E44/10)</f>
        <v>-2.907233337000064</v>
      </c>
      <c r="F58" s="14">
        <f>F30/('1'!F44/10)</f>
        <v>-2.0298248906855871</v>
      </c>
      <c r="G58" s="14">
        <f>G30/('1'!G44/10)</f>
        <v>0.20722847858170851</v>
      </c>
      <c r="H58" s="14">
        <f>H30/('1'!H44/10)</f>
        <v>4.4780039510479792</v>
      </c>
    </row>
    <row r="59" spans="1:8" x14ac:dyDescent="0.25">
      <c r="A59" s="21" t="s">
        <v>127</v>
      </c>
      <c r="B59" s="3">
        <f>'1'!B44/10</f>
        <v>113832000</v>
      </c>
      <c r="C59" s="3">
        <f>'1'!C44/10</f>
        <v>113832000</v>
      </c>
      <c r="D59" s="3">
        <f>'1'!D44/10</f>
        <v>130906800</v>
      </c>
      <c r="E59" s="3">
        <f>'1'!E44/10</f>
        <v>130906800</v>
      </c>
      <c r="F59" s="3">
        <f>'1'!F44/10</f>
        <v>130906800</v>
      </c>
      <c r="G59" s="3">
        <f>'1'!G44/10</f>
        <v>130906800</v>
      </c>
      <c r="H59" s="3">
        <f>'1'!H44/10</f>
        <v>137452140</v>
      </c>
    </row>
    <row r="61" spans="1:8" x14ac:dyDescent="0.25">
      <c r="A6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defaultRowHeight="15" x14ac:dyDescent="0.25"/>
  <cols>
    <col min="1" max="1" width="34.5703125" bestFit="1" customWidth="1"/>
  </cols>
  <sheetData>
    <row r="1" spans="1:8" x14ac:dyDescent="0.25">
      <c r="A1" s="1" t="s">
        <v>91</v>
      </c>
    </row>
    <row r="2" spans="1:8" x14ac:dyDescent="0.25">
      <c r="A2" s="1" t="s">
        <v>87</v>
      </c>
    </row>
    <row r="3" spans="1:8" x14ac:dyDescent="0.25">
      <c r="A3" t="s">
        <v>135</v>
      </c>
    </row>
    <row r="4" spans="1:8" s="23" customFormat="1" x14ac:dyDescent="0.25">
      <c r="B4" s="23">
        <v>2012</v>
      </c>
      <c r="C4" s="23">
        <v>2013</v>
      </c>
      <c r="D4" s="23">
        <v>2014</v>
      </c>
      <c r="E4" s="23">
        <v>2015</v>
      </c>
      <c r="F4" s="23">
        <v>2016</v>
      </c>
      <c r="G4" s="23">
        <v>2017</v>
      </c>
      <c r="H4" s="23">
        <v>2018</v>
      </c>
    </row>
    <row r="5" spans="1:8" x14ac:dyDescent="0.25">
      <c r="A5" t="s">
        <v>129</v>
      </c>
      <c r="B5" s="7">
        <f>'2'!B6/'2'!B7</f>
        <v>0.16776790736999819</v>
      </c>
      <c r="C5" s="7">
        <f>'2'!C6/'2'!C7</f>
        <v>0.17671432074447291</v>
      </c>
      <c r="D5" s="7">
        <f>'2'!D6/'2'!D7</f>
        <v>0.16782085187749685</v>
      </c>
      <c r="E5" s="7">
        <f>'2'!E6/'2'!E7</f>
        <v>0.18528820656421999</v>
      </c>
      <c r="F5" s="7">
        <f>'2'!F6/'2'!F7</f>
        <v>0.17065174198513289</v>
      </c>
      <c r="G5" s="7">
        <f>'2'!G6/'2'!G7</f>
        <v>0.14173958396724151</v>
      </c>
      <c r="H5" s="7">
        <f>'2'!H6/'2'!H7</f>
        <v>3.7128706530578669E-2</v>
      </c>
    </row>
    <row r="6" spans="1:8" x14ac:dyDescent="0.25">
      <c r="A6" t="s">
        <v>88</v>
      </c>
      <c r="B6" s="7">
        <f>'2'!B29/'2'!B14</f>
        <v>1.2038212880929078</v>
      </c>
      <c r="C6" s="7">
        <f>'2'!C29/'2'!C14</f>
        <v>0.91323359968471318</v>
      </c>
      <c r="D6" s="7">
        <f>'2'!D29/'2'!D14</f>
        <v>0.76837361887727551</v>
      </c>
      <c r="E6" s="7">
        <f>'2'!E29/'2'!E14</f>
        <v>0.69995893840416057</v>
      </c>
      <c r="F6" s="7">
        <f>'2'!F29/'2'!F14</f>
        <v>0.6636566249208623</v>
      </c>
      <c r="G6" s="7">
        <f>'2'!G29/'2'!G14</f>
        <v>0.68835028309618917</v>
      </c>
      <c r="H6" s="7">
        <f>'2'!H29/'2'!H14</f>
        <v>0.6936542884450001</v>
      </c>
    </row>
    <row r="7" spans="1:8" x14ac:dyDescent="0.25">
      <c r="A7" t="s">
        <v>89</v>
      </c>
      <c r="B7" s="7">
        <f>'2'!B46/'2'!B14</f>
        <v>0.61146186118872237</v>
      </c>
      <c r="C7" s="7">
        <f>'2'!C46/'2'!C14</f>
        <v>0.60495210903403607</v>
      </c>
      <c r="D7" s="7">
        <f>'2'!D46/'2'!D14</f>
        <v>0.489400708740721</v>
      </c>
      <c r="E7" s="7">
        <f>'2'!E46/'2'!E14</f>
        <v>0.37012739751841711</v>
      </c>
      <c r="F7" s="7">
        <f>'2'!F46/'2'!F14</f>
        <v>0.35509938117058704</v>
      </c>
      <c r="G7" s="7">
        <f>'2'!G46/'2'!G14</f>
        <v>0.40880569037893322</v>
      </c>
      <c r="H7" s="7">
        <f>'2'!H46/'2'!H14</f>
        <v>0.49240963755701939</v>
      </c>
    </row>
    <row r="8" spans="1:8" x14ac:dyDescent="0.25">
      <c r="A8" t="s">
        <v>130</v>
      </c>
      <c r="B8" s="7">
        <f>'2'!B46/'1'!B26</f>
        <v>1.2104103633203954E-2</v>
      </c>
      <c r="C8" s="7">
        <f>'2'!C46/'1'!C26</f>
        <v>1.6480807922983867E-2</v>
      </c>
      <c r="D8" s="7">
        <f>'2'!D46/'1'!D26</f>
        <v>1.4439579020678807E-2</v>
      </c>
      <c r="E8" s="7">
        <f>'2'!E46/'1'!E26</f>
        <v>8.5726479303881373E-3</v>
      </c>
      <c r="F8" s="7">
        <f>'2'!F46/'1'!F26</f>
        <v>7.4754291807412445E-3</v>
      </c>
      <c r="G8" s="7">
        <f>'2'!G46/'1'!G26</f>
        <v>9.9697451852272627E-3</v>
      </c>
      <c r="H8" s="7">
        <f>'2'!H46/'1'!H26</f>
        <v>1.1900907197465563E-2</v>
      </c>
    </row>
    <row r="9" spans="1:8" x14ac:dyDescent="0.25">
      <c r="A9" t="s">
        <v>131</v>
      </c>
      <c r="B9" s="7">
        <f>'2'!B46/'1'!B53</f>
        <v>2.8232055478538159E-2</v>
      </c>
      <c r="C9" s="7">
        <f>'2'!C46/'1'!C53</f>
        <v>4.7466015624586487E-2</v>
      </c>
      <c r="D9" s="7">
        <f>'2'!D46/'1'!D53</f>
        <v>4.8619689443384524E-2</v>
      </c>
      <c r="E9" s="7">
        <f>'2'!E46/'1'!E53</f>
        <v>3.5039592887016205E-2</v>
      </c>
      <c r="F9" s="7">
        <f>'2'!F46/'1'!F53</f>
        <v>3.8334980480502941E-2</v>
      </c>
      <c r="G9" s="7">
        <f>'2'!G46/'1'!G53</f>
        <v>6.2337483152987212E-2</v>
      </c>
      <c r="H9" s="7">
        <f>'2'!H46/'1'!H53</f>
        <v>8.2131685299532686E-2</v>
      </c>
    </row>
    <row r="10" spans="1:8" x14ac:dyDescent="0.25">
      <c r="A10" t="s">
        <v>90</v>
      </c>
      <c r="B10" s="7">
        <f>2812770467/8903700000</f>
        <v>0.31591029201343263</v>
      </c>
      <c r="C10" s="7">
        <f>2734776242/10688200000</f>
        <v>0.25586873767332197</v>
      </c>
      <c r="D10" s="17">
        <v>0.25040000000000001</v>
      </c>
      <c r="E10" s="17">
        <v>0.18809999999999999</v>
      </c>
      <c r="F10" s="17">
        <v>0.1996</v>
      </c>
      <c r="G10" s="17">
        <v>0.17680000000000001</v>
      </c>
      <c r="H10" s="17">
        <v>1.1768000000000001</v>
      </c>
    </row>
    <row r="11" spans="1:8" x14ac:dyDescent="0.25">
      <c r="A11" t="s">
        <v>132</v>
      </c>
      <c r="B11" s="7">
        <f>166637896/'1'!B22</f>
        <v>3.8756675194488721E-2</v>
      </c>
      <c r="C11" s="7">
        <f>186245380/'1'!C22</f>
        <v>3.3893594801523083E-2</v>
      </c>
      <c r="D11" s="7">
        <f>258265701/'1'!D22</f>
        <v>4.0391895812352759E-2</v>
      </c>
      <c r="E11" s="7">
        <f>411207051/'1'!E22</f>
        <v>5.2255747472509557E-2</v>
      </c>
      <c r="F11" s="7">
        <f>676096190/'1'!F22</f>
        <v>6.7453893585445374E-2</v>
      </c>
      <c r="G11" s="7">
        <f>799915478/'1'!G22</f>
        <v>6.6907579819481158E-2</v>
      </c>
      <c r="H11" s="7">
        <f>799915478/'1'!H22</f>
        <v>6.1899822760100802E-2</v>
      </c>
    </row>
    <row r="12" spans="1:8" x14ac:dyDescent="0.25">
      <c r="A12" t="s">
        <v>133</v>
      </c>
      <c r="B12" s="16">
        <f>'1'!B22/'1'!B30</f>
        <v>2.8881036564141604</v>
      </c>
      <c r="C12" s="16">
        <f>'1'!C22/'1'!C30</f>
        <v>2.8047737183122812</v>
      </c>
      <c r="D12" s="16">
        <f>'1'!D22/'1'!D30</f>
        <v>2.2246082663323841</v>
      </c>
      <c r="E12" s="16">
        <f>'1'!E22/'1'!E30</f>
        <v>2.0377245776502542</v>
      </c>
      <c r="F12" s="16">
        <f>'1'!F22/'1'!F30</f>
        <v>2.0295256371641801</v>
      </c>
      <c r="G12" s="16">
        <f>'1'!G22/'1'!G30</f>
        <v>1.8608629155284258</v>
      </c>
      <c r="H12" s="16">
        <f>'1'!H22/'1'!H30</f>
        <v>1.6146246937968769</v>
      </c>
    </row>
    <row r="15" spans="1:8" x14ac:dyDescent="0.25">
      <c r="A15" s="23"/>
      <c r="B15" s="23"/>
      <c r="C15" s="23"/>
      <c r="D15" s="23"/>
      <c r="E15" s="23"/>
      <c r="F15" s="23"/>
      <c r="G15" s="23"/>
      <c r="H15" s="23"/>
    </row>
    <row r="16" spans="1:8" x14ac:dyDescent="0.25">
      <c r="A16" s="23"/>
      <c r="B16" s="23"/>
      <c r="C16" s="23"/>
      <c r="D16" s="23"/>
      <c r="E16" s="23"/>
      <c r="F16" s="23"/>
      <c r="G16" s="23"/>
      <c r="H16" s="23"/>
    </row>
    <row r="17" spans="1:8" x14ac:dyDescent="0.25">
      <c r="A17" s="10"/>
      <c r="B17" s="23"/>
      <c r="C17" s="23"/>
      <c r="D17" s="23"/>
      <c r="E17" s="23"/>
      <c r="F17" s="23"/>
      <c r="G17" s="23"/>
      <c r="H17" s="23"/>
    </row>
    <row r="18" spans="1:8" x14ac:dyDescent="0.25">
      <c r="A18" s="10"/>
      <c r="B18" s="23"/>
      <c r="C18" s="23"/>
      <c r="D18" s="23"/>
      <c r="E18" s="23"/>
      <c r="F18" s="23"/>
      <c r="G18" s="23"/>
      <c r="H18" s="23"/>
    </row>
    <row r="19" spans="1:8" x14ac:dyDescent="0.25">
      <c r="A19" s="23"/>
      <c r="B19" s="23"/>
      <c r="C19" s="23"/>
      <c r="D19" s="23"/>
      <c r="E19" s="23"/>
      <c r="F19" s="23"/>
      <c r="G19" s="23"/>
      <c r="H19" s="23"/>
    </row>
    <row r="20" spans="1:8" x14ac:dyDescent="0.25">
      <c r="A20" s="23"/>
      <c r="B20" s="23"/>
      <c r="C20" s="23"/>
      <c r="D20" s="23"/>
      <c r="E20" s="23"/>
      <c r="F20" s="23"/>
      <c r="G20" s="23"/>
      <c r="H20" s="23"/>
    </row>
    <row r="21" spans="1:8" x14ac:dyDescent="0.25">
      <c r="A21" s="23"/>
      <c r="B21" s="23"/>
      <c r="C21" s="23"/>
      <c r="D21" s="23"/>
      <c r="E21" s="23"/>
      <c r="F21" s="23"/>
      <c r="G21" s="23"/>
      <c r="H21" s="23"/>
    </row>
    <row r="22" spans="1:8" x14ac:dyDescent="0.25">
      <c r="A22" s="23"/>
      <c r="B22" s="23"/>
      <c r="C22" s="23"/>
      <c r="D22" s="23"/>
      <c r="E22" s="23"/>
      <c r="F22" s="23"/>
      <c r="G22" s="23"/>
      <c r="H22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2018-05-10T04:23:45Z</dcterms:created>
  <dcterms:modified xsi:type="dcterms:W3CDTF">2020-04-13T06:43:56Z</dcterms:modified>
</cp:coreProperties>
</file>