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bFHccs8Jwxo+A5WQTa302WlqvGw=="/>
    </ext>
  </extLst>
</workbook>
</file>

<file path=xl/calcChain.xml><?xml version="1.0" encoding="utf-8"?>
<calcChain xmlns="http://schemas.openxmlformats.org/spreadsheetml/2006/main">
  <c r="F8" i="4" l="1"/>
  <c r="B8" i="4"/>
  <c r="F7" i="4"/>
  <c r="E7" i="4"/>
  <c r="B7" i="4"/>
  <c r="I51" i="3"/>
  <c r="H51" i="3"/>
  <c r="G51" i="3"/>
  <c r="F51" i="3"/>
  <c r="E51" i="3"/>
  <c r="D51" i="3"/>
  <c r="C51" i="3"/>
  <c r="B51" i="3"/>
  <c r="I42" i="3"/>
  <c r="H42" i="3"/>
  <c r="G42" i="3"/>
  <c r="F42" i="3"/>
  <c r="E42" i="3"/>
  <c r="D42" i="3"/>
  <c r="C42" i="3"/>
  <c r="B42" i="3"/>
  <c r="I25" i="3"/>
  <c r="H25" i="3"/>
  <c r="G25" i="3"/>
  <c r="F25" i="3"/>
  <c r="E25" i="3"/>
  <c r="D25" i="3"/>
  <c r="C25" i="3"/>
  <c r="B25" i="3"/>
  <c r="I11" i="3"/>
  <c r="I15" i="3" s="1"/>
  <c r="H11" i="3"/>
  <c r="H15" i="3" s="1"/>
  <c r="G11" i="3"/>
  <c r="G15" i="3" s="1"/>
  <c r="F11" i="3"/>
  <c r="F15" i="3" s="1"/>
  <c r="E11" i="3"/>
  <c r="E15" i="3" s="1"/>
  <c r="D11" i="3"/>
  <c r="D15" i="3" s="1"/>
  <c r="C11" i="3"/>
  <c r="C15" i="3" s="1"/>
  <c r="B11" i="3"/>
  <c r="B15" i="3" s="1"/>
  <c r="I29" i="2"/>
  <c r="H29" i="2"/>
  <c r="G29" i="2"/>
  <c r="F29" i="2"/>
  <c r="E29" i="2"/>
  <c r="D29" i="2"/>
  <c r="C29" i="2"/>
  <c r="B29" i="2"/>
  <c r="I22" i="2"/>
  <c r="H22" i="2"/>
  <c r="G22" i="2"/>
  <c r="F22" i="2"/>
  <c r="E22" i="2"/>
  <c r="D22" i="2"/>
  <c r="C22" i="2"/>
  <c r="B22" i="2"/>
  <c r="I9" i="2"/>
  <c r="H9" i="2"/>
  <c r="G9" i="2"/>
  <c r="F9" i="2"/>
  <c r="E9" i="2"/>
  <c r="D9" i="2"/>
  <c r="C9" i="2"/>
  <c r="B9" i="2"/>
  <c r="I7" i="2"/>
  <c r="I13" i="2" s="1"/>
  <c r="I17" i="2" s="1"/>
  <c r="I20" i="2" s="1"/>
  <c r="I26" i="2" s="1"/>
  <c r="I28" i="2" s="1"/>
  <c r="H7" i="2"/>
  <c r="H13" i="2" s="1"/>
  <c r="G7" i="2"/>
  <c r="G13" i="2" s="1"/>
  <c r="F7" i="2"/>
  <c r="F13" i="2" s="1"/>
  <c r="E7" i="2"/>
  <c r="E13" i="2" s="1"/>
  <c r="D7" i="2"/>
  <c r="D13" i="2" s="1"/>
  <c r="C7" i="2"/>
  <c r="C13" i="2" s="1"/>
  <c r="B7" i="2"/>
  <c r="B13" i="2" s="1"/>
  <c r="I54" i="1"/>
  <c r="H54" i="1"/>
  <c r="G54" i="1"/>
  <c r="F54" i="1"/>
  <c r="E54" i="1"/>
  <c r="D54" i="1"/>
  <c r="C54" i="1"/>
  <c r="B54" i="1"/>
  <c r="I43" i="1"/>
  <c r="I53" i="1" s="1"/>
  <c r="H43" i="1"/>
  <c r="H7" i="4" s="1"/>
  <c r="G43" i="1"/>
  <c r="G7" i="4" s="1"/>
  <c r="F43" i="1"/>
  <c r="F53" i="1" s="1"/>
  <c r="E43" i="1"/>
  <c r="E53" i="1" s="1"/>
  <c r="D43" i="1"/>
  <c r="D7" i="4" s="1"/>
  <c r="C43" i="1"/>
  <c r="C53" i="1" s="1"/>
  <c r="B43" i="1"/>
  <c r="B53" i="1" s="1"/>
  <c r="I36" i="1"/>
  <c r="H36" i="1"/>
  <c r="G36" i="1"/>
  <c r="F36" i="1"/>
  <c r="E36" i="1"/>
  <c r="D36" i="1"/>
  <c r="C36" i="1"/>
  <c r="B36" i="1"/>
  <c r="I25" i="1"/>
  <c r="I41" i="1" s="1"/>
  <c r="H25" i="1"/>
  <c r="H41" i="1" s="1"/>
  <c r="G25" i="1"/>
  <c r="G41" i="1" s="1"/>
  <c r="F25" i="1"/>
  <c r="F41" i="1" s="1"/>
  <c r="E25" i="1"/>
  <c r="E41" i="1" s="1"/>
  <c r="D25" i="1"/>
  <c r="D41" i="1" s="1"/>
  <c r="C25" i="1"/>
  <c r="C41" i="1" s="1"/>
  <c r="B25" i="1"/>
  <c r="B41" i="1" s="1"/>
  <c r="I12" i="1"/>
  <c r="H12" i="1"/>
  <c r="H8" i="4" s="1"/>
  <c r="G12" i="1"/>
  <c r="G8" i="4" s="1"/>
  <c r="F12" i="1"/>
  <c r="E12" i="1"/>
  <c r="E8" i="4" s="1"/>
  <c r="D12" i="1"/>
  <c r="D8" i="4" s="1"/>
  <c r="C12" i="1"/>
  <c r="C8" i="4" s="1"/>
  <c r="B12" i="1"/>
  <c r="I6" i="1"/>
  <c r="I21" i="1" s="1"/>
  <c r="H6" i="1"/>
  <c r="H21" i="1" s="1"/>
  <c r="G6" i="1"/>
  <c r="G21" i="1" s="1"/>
  <c r="F6" i="1"/>
  <c r="F21" i="1" s="1"/>
  <c r="E6" i="1"/>
  <c r="E21" i="1" s="1"/>
  <c r="D6" i="1"/>
  <c r="D21" i="1" s="1"/>
  <c r="C6" i="1"/>
  <c r="C21" i="1" s="1"/>
  <c r="B6" i="1"/>
  <c r="B21" i="1" s="1"/>
  <c r="C10" i="4" l="1"/>
  <c r="C17" i="2"/>
  <c r="C20" i="2" s="1"/>
  <c r="C26" i="2" s="1"/>
  <c r="G10" i="4"/>
  <c r="G17" i="2"/>
  <c r="G20" i="2" s="1"/>
  <c r="G26" i="2" s="1"/>
  <c r="C50" i="3"/>
  <c r="C45" i="3"/>
  <c r="C48" i="3" s="1"/>
  <c r="G50" i="3"/>
  <c r="G45" i="3"/>
  <c r="G48" i="3" s="1"/>
  <c r="D17" i="2"/>
  <c r="D20" i="2" s="1"/>
  <c r="D26" i="2" s="1"/>
  <c r="D10" i="4"/>
  <c r="H17" i="2"/>
  <c r="H20" i="2" s="1"/>
  <c r="H26" i="2" s="1"/>
  <c r="H10" i="4"/>
  <c r="D50" i="3"/>
  <c r="D45" i="3"/>
  <c r="D48" i="3" s="1"/>
  <c r="H50" i="3"/>
  <c r="H45" i="3"/>
  <c r="H48" i="3" s="1"/>
  <c r="E10" i="4"/>
  <c r="E17" i="2"/>
  <c r="E20" i="2" s="1"/>
  <c r="E26" i="2" s="1"/>
  <c r="E50" i="3"/>
  <c r="E45" i="3"/>
  <c r="E48" i="3" s="1"/>
  <c r="I50" i="3"/>
  <c r="I45" i="3"/>
  <c r="I48" i="3" s="1"/>
  <c r="B17" i="2"/>
  <c r="B20" i="2" s="1"/>
  <c r="B26" i="2" s="1"/>
  <c r="B10" i="4"/>
  <c r="F17" i="2"/>
  <c r="F20" i="2" s="1"/>
  <c r="F26" i="2" s="1"/>
  <c r="F10" i="4"/>
  <c r="B50" i="3"/>
  <c r="B45" i="3"/>
  <c r="B48" i="3" s="1"/>
  <c r="F50" i="3"/>
  <c r="F45" i="3"/>
  <c r="F48" i="3" s="1"/>
  <c r="C51" i="1"/>
  <c r="G51" i="1"/>
  <c r="G53" i="1"/>
  <c r="D51" i="1"/>
  <c r="E51" i="1"/>
  <c r="I51" i="1"/>
  <c r="C7" i="4"/>
  <c r="H51" i="1"/>
  <c r="D53" i="1"/>
  <c r="H53" i="1"/>
  <c r="B51" i="1"/>
  <c r="F51" i="1"/>
  <c r="G6" i="4" l="1"/>
  <c r="G9" i="4"/>
  <c r="G5" i="4"/>
  <c r="G28" i="2"/>
  <c r="G11" i="4"/>
  <c r="B9" i="4"/>
  <c r="B5" i="4"/>
  <c r="B28" i="2"/>
  <c r="B6" i="4"/>
  <c r="B11" i="4"/>
  <c r="E9" i="4"/>
  <c r="E5" i="4"/>
  <c r="E28" i="2"/>
  <c r="E6" i="4"/>
  <c r="E11" i="4"/>
  <c r="C6" i="4"/>
  <c r="C11" i="4"/>
  <c r="C9" i="4"/>
  <c r="C5" i="4"/>
  <c r="C28" i="2"/>
  <c r="H11" i="4"/>
  <c r="H5" i="4"/>
  <c r="H6" i="4"/>
  <c r="H9" i="4"/>
  <c r="H28" i="2"/>
  <c r="F9" i="4"/>
  <c r="F5" i="4"/>
  <c r="F28" i="2"/>
  <c r="F11" i="4"/>
  <c r="F6" i="4"/>
  <c r="D11" i="4"/>
  <c r="D9" i="4"/>
  <c r="D5" i="4"/>
  <c r="D28" i="2"/>
  <c r="D6" i="4"/>
</calcChain>
</file>

<file path=xl/sharedStrings.xml><?xml version="1.0" encoding="utf-8"?>
<sst xmlns="http://schemas.openxmlformats.org/spreadsheetml/2006/main" count="117" uniqueCount="108">
  <si>
    <t>Bengal Windsor Thermoplastics Limited</t>
  </si>
  <si>
    <t>Income Statement</t>
  </si>
  <si>
    <t>Balance Sheet</t>
  </si>
  <si>
    <t>Cash FLow Statement</t>
  </si>
  <si>
    <t>As at year end</t>
  </si>
  <si>
    <t>ASSETS</t>
  </si>
  <si>
    <t>Net Revenues</t>
  </si>
  <si>
    <t>Net Cash Flows - Operating Activities</t>
  </si>
  <si>
    <t>NON CURRENT ASSETS</t>
  </si>
  <si>
    <t xml:space="preserve">Cash Generated from Operations </t>
  </si>
  <si>
    <t>Cost of goods sold</t>
  </si>
  <si>
    <t>Collection from Turnover and Other Income</t>
  </si>
  <si>
    <t>Gross Profit</t>
  </si>
  <si>
    <t>Cash Paid for Goods and Services</t>
  </si>
  <si>
    <t>Other Operating Expenses</t>
  </si>
  <si>
    <t>Property, Plant and Equipment</t>
  </si>
  <si>
    <t>Interest Income from FDR &amp; IPO</t>
  </si>
  <si>
    <t>Intangible Assets</t>
  </si>
  <si>
    <t>Leasehold Assets</t>
  </si>
  <si>
    <t>Operating Incomes/Expenses</t>
  </si>
  <si>
    <t>Investment in Shares</t>
  </si>
  <si>
    <t>Income Tax</t>
  </si>
  <si>
    <t>WPPF Paid</t>
  </si>
  <si>
    <t>CURRENT ASSETS</t>
  </si>
  <si>
    <t>Administrative Expenses</t>
  </si>
  <si>
    <t>Gratuity Paid</t>
  </si>
  <si>
    <t>Selling &amp; Distribution Expenses</t>
  </si>
  <si>
    <t>Operating Profit</t>
  </si>
  <si>
    <t>Net Cash Flows - Investment Activities</t>
  </si>
  <si>
    <t>Inventories</t>
  </si>
  <si>
    <t>Non-Operating Income/(Expenses)</t>
  </si>
  <si>
    <t xml:space="preserve">Acquisition of Fixed Assets </t>
  </si>
  <si>
    <t>Accounts Receivable</t>
  </si>
  <si>
    <t>Advances, Deposits &amp; Pre-Payments</t>
  </si>
  <si>
    <t>Advance against share purchase</t>
  </si>
  <si>
    <t>Financial charges</t>
  </si>
  <si>
    <t>Investment in FDR</t>
  </si>
  <si>
    <t>Lease Hold Assets</t>
  </si>
  <si>
    <t>Subsidiary Company Receivable</t>
  </si>
  <si>
    <t>Other Income</t>
  </si>
  <si>
    <t>Encashment of FDR</t>
  </si>
  <si>
    <t>Profit Before contribution to WPPF</t>
  </si>
  <si>
    <t>Interest on FDR &amp; IPO</t>
  </si>
  <si>
    <t>Cash and Cash Equivalents</t>
  </si>
  <si>
    <t>Transfer of Share from BPSTL to BWTPL</t>
  </si>
  <si>
    <t>Contribution to WPPF</t>
  </si>
  <si>
    <t>Provision for Gratuity</t>
  </si>
  <si>
    <t>Profit Before Taxation</t>
  </si>
  <si>
    <t>Net Cash Flows - Financing Activities</t>
  </si>
  <si>
    <t>Liabilities and Capital</t>
  </si>
  <si>
    <t>Received from new share issue</t>
  </si>
  <si>
    <t>Liabilities</t>
  </si>
  <si>
    <t>Received from share premium</t>
  </si>
  <si>
    <t>Provision for Taxation</t>
  </si>
  <si>
    <t>Current Liabilities</t>
  </si>
  <si>
    <t>Loan from sister concern</t>
  </si>
  <si>
    <t>Long Term Loan</t>
  </si>
  <si>
    <t>Current</t>
  </si>
  <si>
    <t>Dividend Paid</t>
  </si>
  <si>
    <t>Deferred</t>
  </si>
  <si>
    <t xml:space="preserve">Bank overdraft received </t>
  </si>
  <si>
    <t>Finance Cost</t>
  </si>
  <si>
    <t>Bank Overdraft</t>
  </si>
  <si>
    <t>Net Profit</t>
  </si>
  <si>
    <t>Short Term Loan Received/Paid</t>
  </si>
  <si>
    <t>Account Payable</t>
  </si>
  <si>
    <t>Repayment of short term loan</t>
  </si>
  <si>
    <t>Accrued Expenses</t>
  </si>
  <si>
    <t>Repayment of long term loan</t>
  </si>
  <si>
    <t>Short Term Loan</t>
  </si>
  <si>
    <t>Long Term Loan Current portion</t>
  </si>
  <si>
    <t>Increase in Share Capital</t>
  </si>
  <si>
    <t>Earnings per share (par value Taka 10)</t>
  </si>
  <si>
    <t>Subsidiary Company Short Term Loan</t>
  </si>
  <si>
    <t>Received under finance lease</t>
  </si>
  <si>
    <t>Lease Liabilities Current</t>
  </si>
  <si>
    <t>Provision for taxation</t>
  </si>
  <si>
    <t>Repayment of Lease</t>
  </si>
  <si>
    <t>Payable to IPO Applicant</t>
  </si>
  <si>
    <t>Repayment to IPO Applicant</t>
  </si>
  <si>
    <t>Non Current Liabilities</t>
  </si>
  <si>
    <t>Net effect of foreign currency transaction on cash and cash</t>
  </si>
  <si>
    <t>Gratuity</t>
  </si>
  <si>
    <t>Lease Liabilities</t>
  </si>
  <si>
    <t>Net Change in Cash Flows</t>
  </si>
  <si>
    <t>Deferred Tax Liability</t>
  </si>
  <si>
    <t>Shares to Calculate EPS</t>
  </si>
  <si>
    <t>Shareholders’ Equity</t>
  </si>
  <si>
    <t>Cash and Cash Equivalents at Beginning Period</t>
  </si>
  <si>
    <t>Cash &amp; Cash Equivalent of Subsidiary</t>
  </si>
  <si>
    <t>Share Capital</t>
  </si>
  <si>
    <t>Cash and Cash Equivalents at End of Period</t>
  </si>
  <si>
    <t>Premium on Ordinary Share</t>
  </si>
  <si>
    <t>Fair Value adjustment</t>
  </si>
  <si>
    <t>Retained Earnings</t>
  </si>
  <si>
    <t>Non-controlling interest</t>
  </si>
  <si>
    <t>Net Operating Cash Flow Per Share</t>
  </si>
  <si>
    <t>Net assets value per share</t>
  </si>
  <si>
    <t>Shares to calculate NAVPS</t>
  </si>
  <si>
    <t>Shares to Calculate NOCFPS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</si>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</sst>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0" x14ac:knownFonts="1">
    <font>
      <sz val="11"/>
      <color theme="1"/>
      <name val="Arial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b/>
      <u/>
      <sz val="11"/>
      <color theme="1"/>
      <name val="Calibri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center"/>
    </xf>
    <xf numFmtId="41" fontId="2" fillId="0" borderId="0" xfId="0" applyNumberFormat="1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5" fillId="0" borderId="0" xfId="0" applyFont="1"/>
    <xf numFmtId="41" fontId="2" fillId="0" borderId="1" xfId="0" applyNumberFormat="1" applyFont="1" applyBorder="1"/>
    <xf numFmtId="41" fontId="3" fillId="0" borderId="0" xfId="0" applyNumberFormat="1" applyFont="1"/>
    <xf numFmtId="41" fontId="3" fillId="0" borderId="2" xfId="0" applyNumberFormat="1" applyFont="1" applyBorder="1"/>
    <xf numFmtId="0" fontId="6" fillId="0" borderId="0" xfId="0" applyFont="1"/>
    <xf numFmtId="41" fontId="2" fillId="0" borderId="0" xfId="0" applyNumberFormat="1" applyFont="1" applyAlignment="1">
      <alignment wrapText="1"/>
    </xf>
    <xf numFmtId="0" fontId="3" fillId="0" borderId="3" xfId="0" applyFont="1" applyBorder="1"/>
    <xf numFmtId="41" fontId="3" fillId="0" borderId="3" xfId="0" applyNumberFormat="1" applyFont="1" applyBorder="1"/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/>
    <xf numFmtId="165" fontId="3" fillId="0" borderId="4" xfId="0" applyNumberFormat="1" applyFont="1" applyBorder="1"/>
    <xf numFmtId="0" fontId="8" fillId="2" borderId="5" xfId="0" applyFont="1" applyFill="1" applyBorder="1"/>
    <xf numFmtId="165" fontId="2" fillId="0" borderId="0" xfId="0" applyNumberFormat="1" applyFont="1"/>
    <xf numFmtId="165" fontId="3" fillId="0" borderId="0" xfId="0" applyNumberFormat="1" applyFont="1"/>
    <xf numFmtId="41" fontId="9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5.125" customWidth="1"/>
    <col min="2" max="9" width="12.62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6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8" t="s">
        <v>8</v>
      </c>
      <c r="B6" s="10">
        <f t="shared" ref="B6:I6" si="0">SUM(B7:B10)</f>
        <v>325007086</v>
      </c>
      <c r="C6" s="10">
        <f t="shared" si="0"/>
        <v>445620350</v>
      </c>
      <c r="D6" s="10">
        <f t="shared" si="0"/>
        <v>677802490</v>
      </c>
      <c r="E6" s="10">
        <f t="shared" si="0"/>
        <v>736782712</v>
      </c>
      <c r="F6" s="10">
        <f t="shared" si="0"/>
        <v>712886839</v>
      </c>
      <c r="G6" s="10">
        <f t="shared" si="0"/>
        <v>692946192</v>
      </c>
      <c r="H6" s="10">
        <f t="shared" si="0"/>
        <v>751588624</v>
      </c>
      <c r="I6" s="10">
        <f t="shared" si="0"/>
        <v>813176356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15</v>
      </c>
      <c r="B7" s="2">
        <v>325007086</v>
      </c>
      <c r="C7" s="2">
        <v>436870350</v>
      </c>
      <c r="D7" s="2">
        <v>600633740</v>
      </c>
      <c r="E7" s="2">
        <v>659632712</v>
      </c>
      <c r="F7" s="2">
        <v>635755589</v>
      </c>
      <c r="G7" s="2">
        <v>610923688</v>
      </c>
      <c r="H7" s="2">
        <v>670130426</v>
      </c>
      <c r="I7" s="2">
        <v>670528464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17</v>
      </c>
      <c r="B8" s="2">
        <v>0</v>
      </c>
      <c r="C8" s="2">
        <v>0</v>
      </c>
      <c r="D8" s="2">
        <v>168750</v>
      </c>
      <c r="E8" s="2">
        <v>150000</v>
      </c>
      <c r="F8" s="2">
        <v>131250</v>
      </c>
      <c r="G8" s="2">
        <v>5022504</v>
      </c>
      <c r="H8" s="2">
        <v>4458198</v>
      </c>
      <c r="I8" s="2">
        <v>3893892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18</v>
      </c>
      <c r="B9" s="2">
        <v>0</v>
      </c>
      <c r="C9" s="2">
        <v>8750000</v>
      </c>
      <c r="D9" s="2">
        <v>0</v>
      </c>
      <c r="E9" s="2">
        <v>0</v>
      </c>
      <c r="F9" s="2">
        <v>0</v>
      </c>
      <c r="G9" s="2"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20</v>
      </c>
      <c r="B10" s="2">
        <v>0</v>
      </c>
      <c r="C10" s="2">
        <v>0</v>
      </c>
      <c r="D10" s="2">
        <v>77000000</v>
      </c>
      <c r="E10" s="2">
        <v>77000000</v>
      </c>
      <c r="F10" s="2">
        <v>77000000</v>
      </c>
      <c r="G10" s="2">
        <v>77000000</v>
      </c>
      <c r="H10" s="2">
        <v>77000000</v>
      </c>
      <c r="I10" s="2">
        <v>138754000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8" t="s">
        <v>23</v>
      </c>
      <c r="B12" s="10">
        <f>SUM(B13:B19)</f>
        <v>1409992790</v>
      </c>
      <c r="C12" s="10">
        <f>SUM(C13:C19)-1</f>
        <v>1891474153</v>
      </c>
      <c r="D12" s="10">
        <f t="shared" ref="D12:I12" si="1">SUM(D13:D19)</f>
        <v>1628733798</v>
      </c>
      <c r="E12" s="10">
        <f t="shared" si="1"/>
        <v>2060021094</v>
      </c>
      <c r="F12" s="10">
        <f t="shared" si="1"/>
        <v>2075762481</v>
      </c>
      <c r="G12" s="10">
        <f t="shared" si="1"/>
        <v>1875574782</v>
      </c>
      <c r="H12" s="10">
        <f t="shared" si="1"/>
        <v>1701564283</v>
      </c>
      <c r="I12" s="10">
        <f t="shared" si="1"/>
        <v>1693717522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29</v>
      </c>
      <c r="B13" s="2">
        <v>300634537</v>
      </c>
      <c r="C13" s="2">
        <v>530071128</v>
      </c>
      <c r="D13" s="2">
        <v>402269820</v>
      </c>
      <c r="E13" s="2">
        <v>411588955</v>
      </c>
      <c r="F13" s="2">
        <v>422234387</v>
      </c>
      <c r="G13" s="2">
        <v>387893185</v>
      </c>
      <c r="H13" s="2">
        <v>394283355</v>
      </c>
      <c r="I13" s="2">
        <v>390953341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32</v>
      </c>
      <c r="B14" s="2">
        <v>390574923</v>
      </c>
      <c r="C14" s="2">
        <v>416503519</v>
      </c>
      <c r="D14" s="2">
        <v>438073700</v>
      </c>
      <c r="E14" s="2">
        <v>610137359</v>
      </c>
      <c r="F14" s="2">
        <v>645010767</v>
      </c>
      <c r="G14" s="2">
        <v>438685591</v>
      </c>
      <c r="H14" s="2">
        <v>428477557</v>
      </c>
      <c r="I14" s="2">
        <v>586063324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33</v>
      </c>
      <c r="B15" s="2">
        <v>393271177</v>
      </c>
      <c r="C15" s="2">
        <v>501089871</v>
      </c>
      <c r="D15" s="2">
        <v>678800281</v>
      </c>
      <c r="E15" s="2">
        <v>929697237</v>
      </c>
      <c r="F15" s="2">
        <v>884116962</v>
      </c>
      <c r="G15" s="2">
        <v>888221157</v>
      </c>
      <c r="H15" s="2">
        <v>559811192</v>
      </c>
      <c r="I15" s="2">
        <v>399909113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36</v>
      </c>
      <c r="B16" s="2">
        <v>269950000</v>
      </c>
      <c r="C16" s="2">
        <v>269950000</v>
      </c>
      <c r="D16" s="2">
        <v>100000000</v>
      </c>
      <c r="E16" s="2">
        <v>100000000</v>
      </c>
      <c r="F16" s="2">
        <v>113163342</v>
      </c>
      <c r="G16" s="2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38</v>
      </c>
      <c r="B17" s="2">
        <v>40164725</v>
      </c>
      <c r="C17" s="2">
        <v>0</v>
      </c>
      <c r="D17" s="2">
        <v>0</v>
      </c>
      <c r="E17" s="2"/>
      <c r="F17" s="2">
        <v>0</v>
      </c>
      <c r="G17" s="2"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34</v>
      </c>
      <c r="B18" s="2"/>
      <c r="C18" s="2"/>
      <c r="D18" s="2"/>
      <c r="E18" s="2"/>
      <c r="F18" s="2"/>
      <c r="G18" s="2"/>
      <c r="H18" s="2">
        <v>128800000</v>
      </c>
      <c r="I18" s="2">
        <v>128800000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43</v>
      </c>
      <c r="B19" s="2">
        <v>15397428</v>
      </c>
      <c r="C19" s="2">
        <v>173859636</v>
      </c>
      <c r="D19" s="2">
        <v>9589997</v>
      </c>
      <c r="E19" s="2">
        <v>8597543</v>
      </c>
      <c r="F19" s="2">
        <v>11237023</v>
      </c>
      <c r="G19" s="2">
        <v>160774849</v>
      </c>
      <c r="H19" s="2">
        <v>190192179</v>
      </c>
      <c r="I19" s="2">
        <v>187991744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0"/>
      <c r="B21" s="15">
        <f>B6+B12+1</f>
        <v>1734999877</v>
      </c>
      <c r="C21" s="15">
        <f t="shared" ref="C21:I21" si="2">C6+C12</f>
        <v>2337094503</v>
      </c>
      <c r="D21" s="15">
        <f t="shared" si="2"/>
        <v>2306536288</v>
      </c>
      <c r="E21" s="15">
        <f t="shared" si="2"/>
        <v>2796803806</v>
      </c>
      <c r="F21" s="15">
        <f t="shared" si="2"/>
        <v>2788649320</v>
      </c>
      <c r="G21" s="15">
        <f t="shared" si="2"/>
        <v>2568520974</v>
      </c>
      <c r="H21" s="15">
        <f t="shared" si="2"/>
        <v>2453152907</v>
      </c>
      <c r="I21" s="15">
        <f t="shared" si="2"/>
        <v>2506893878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6" t="s">
        <v>49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7" t="s">
        <v>51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8" t="s">
        <v>54</v>
      </c>
      <c r="B25" s="10">
        <f t="shared" ref="B25:E25" si="3">SUM(B26:B34)</f>
        <v>267575065</v>
      </c>
      <c r="C25" s="10">
        <f t="shared" si="3"/>
        <v>231927474</v>
      </c>
      <c r="D25" s="10">
        <f t="shared" si="3"/>
        <v>211597941</v>
      </c>
      <c r="E25" s="10">
        <f t="shared" si="3"/>
        <v>461916357</v>
      </c>
      <c r="F25" s="10">
        <f>SUM(F26:F34)-1</f>
        <v>276357871</v>
      </c>
      <c r="G25" s="10">
        <f t="shared" ref="G25:I25" si="4">SUM(G26:G34)</f>
        <v>280818163</v>
      </c>
      <c r="H25" s="10">
        <f t="shared" si="4"/>
        <v>234193495</v>
      </c>
      <c r="I25" s="10">
        <f t="shared" si="4"/>
        <v>202550133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62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1247160</v>
      </c>
      <c r="H26" s="2">
        <v>3072511</v>
      </c>
      <c r="I26" s="2">
        <v>18720734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65</v>
      </c>
      <c r="B27" s="2">
        <v>215956984</v>
      </c>
      <c r="C27" s="2">
        <v>143160382</v>
      </c>
      <c r="D27" s="2">
        <v>9135219</v>
      </c>
      <c r="E27" s="2">
        <v>53098727</v>
      </c>
      <c r="F27" s="2">
        <v>17632100</v>
      </c>
      <c r="G27" s="2">
        <v>27747631</v>
      </c>
      <c r="H27" s="2">
        <v>32384824</v>
      </c>
      <c r="I27" s="2">
        <v>28367043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67</v>
      </c>
      <c r="B28" s="2">
        <v>30477555</v>
      </c>
      <c r="C28" s="2">
        <v>35208037</v>
      </c>
      <c r="D28" s="2">
        <v>35990871</v>
      </c>
      <c r="E28" s="2">
        <v>65557753</v>
      </c>
      <c r="F28" s="2">
        <v>60686517</v>
      </c>
      <c r="G28" s="2">
        <v>23645269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69</v>
      </c>
      <c r="B29" s="2"/>
      <c r="C29" s="2"/>
      <c r="D29" s="2"/>
      <c r="E29" s="2"/>
      <c r="F29" s="2"/>
      <c r="G29" s="2"/>
      <c r="H29" s="2">
        <v>127895751</v>
      </c>
      <c r="I29" s="2">
        <v>84202358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70</v>
      </c>
      <c r="B30" s="2">
        <v>1131636</v>
      </c>
      <c r="C30" s="2">
        <v>0</v>
      </c>
      <c r="D30" s="2">
        <v>0</v>
      </c>
      <c r="E30" s="2">
        <v>0</v>
      </c>
      <c r="F30" s="2">
        <v>0</v>
      </c>
      <c r="G30" s="2">
        <v>40873327</v>
      </c>
      <c r="H30" s="2">
        <v>42644492</v>
      </c>
      <c r="I30" s="2">
        <v>39275265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73</v>
      </c>
      <c r="B31" s="2">
        <v>20008890</v>
      </c>
      <c r="C31" s="2">
        <v>43224498</v>
      </c>
      <c r="D31" s="2">
        <v>161568138</v>
      </c>
      <c r="E31" s="2">
        <v>338390609</v>
      </c>
      <c r="F31" s="2">
        <v>193232901</v>
      </c>
      <c r="G31" s="2">
        <v>182501973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75</v>
      </c>
      <c r="B32" s="2">
        <v>0</v>
      </c>
      <c r="C32" s="2">
        <v>904273</v>
      </c>
      <c r="D32" s="2">
        <v>0</v>
      </c>
      <c r="E32" s="2">
        <v>0</v>
      </c>
      <c r="F32" s="2">
        <v>0</v>
      </c>
      <c r="G32" s="2"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76</v>
      </c>
      <c r="B33" s="2"/>
      <c r="C33" s="2"/>
      <c r="D33" s="2"/>
      <c r="E33" s="2"/>
      <c r="F33" s="2"/>
      <c r="G33" s="2"/>
      <c r="H33" s="2">
        <v>23374728</v>
      </c>
      <c r="I33" s="2">
        <v>27161105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78</v>
      </c>
      <c r="B34" s="2">
        <v>0</v>
      </c>
      <c r="C34" s="2">
        <v>9430284</v>
      </c>
      <c r="D34" s="2">
        <v>4903713</v>
      </c>
      <c r="E34" s="2">
        <v>4869268</v>
      </c>
      <c r="F34" s="2">
        <v>4806354</v>
      </c>
      <c r="G34" s="2">
        <v>4802803</v>
      </c>
      <c r="H34" s="2">
        <v>4821189</v>
      </c>
      <c r="I34" s="2">
        <v>4823628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8" t="s">
        <v>80</v>
      </c>
      <c r="B36" s="10">
        <f t="shared" ref="B36:I36" si="5">SUM(B37:B40)</f>
        <v>238831923</v>
      </c>
      <c r="C36" s="10">
        <f t="shared" si="5"/>
        <v>252001173</v>
      </c>
      <c r="D36" s="10">
        <f t="shared" si="5"/>
        <v>44930527</v>
      </c>
      <c r="E36" s="10">
        <f t="shared" si="5"/>
        <v>146740451</v>
      </c>
      <c r="F36" s="10">
        <f t="shared" si="5"/>
        <v>134341959</v>
      </c>
      <c r="G36" s="10">
        <f t="shared" si="5"/>
        <v>101969511</v>
      </c>
      <c r="H36" s="10">
        <f t="shared" si="5"/>
        <v>59111444</v>
      </c>
      <c r="I36" s="10">
        <f t="shared" si="5"/>
        <v>37941459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82</v>
      </c>
      <c r="B37" s="2">
        <v>0</v>
      </c>
      <c r="C37" s="2">
        <v>0</v>
      </c>
      <c r="D37" s="2">
        <v>4832942</v>
      </c>
      <c r="E37" s="2">
        <v>8606741</v>
      </c>
      <c r="F37" s="2">
        <v>9658817</v>
      </c>
      <c r="G37" s="2">
        <v>10620871</v>
      </c>
      <c r="H37" s="2">
        <v>12077337</v>
      </c>
      <c r="I37" s="2">
        <v>14488929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83</v>
      </c>
      <c r="B38" s="2">
        <v>846850</v>
      </c>
      <c r="C38" s="2">
        <v>9942576</v>
      </c>
      <c r="D38" s="2">
        <v>0</v>
      </c>
      <c r="E38" s="2">
        <v>0</v>
      </c>
      <c r="F38" s="2">
        <v>0</v>
      </c>
      <c r="G38" s="2">
        <v>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56</v>
      </c>
      <c r="B39" s="2">
        <v>237985073</v>
      </c>
      <c r="C39" s="2">
        <v>242058597</v>
      </c>
      <c r="D39" s="2">
        <v>40097585</v>
      </c>
      <c r="E39" s="2">
        <v>108664102</v>
      </c>
      <c r="F39" s="2">
        <v>98748274</v>
      </c>
      <c r="G39" s="2">
        <v>64932960</v>
      </c>
      <c r="H39" s="2">
        <v>30085759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85</v>
      </c>
      <c r="B40" s="2">
        <v>0</v>
      </c>
      <c r="C40" s="2">
        <v>0</v>
      </c>
      <c r="D40" s="2">
        <v>0</v>
      </c>
      <c r="E40" s="2">
        <v>29469608</v>
      </c>
      <c r="F40" s="2">
        <v>25934868</v>
      </c>
      <c r="G40" s="2">
        <v>26415680</v>
      </c>
      <c r="H40" s="2">
        <v>16948348</v>
      </c>
      <c r="I40" s="2">
        <v>23452530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0"/>
      <c r="B41" s="15">
        <f t="shared" ref="B41:I41" si="6">B25+B36</f>
        <v>506406988</v>
      </c>
      <c r="C41" s="15">
        <f t="shared" si="6"/>
        <v>483928647</v>
      </c>
      <c r="D41" s="15">
        <f t="shared" si="6"/>
        <v>256528468</v>
      </c>
      <c r="E41" s="15">
        <f t="shared" si="6"/>
        <v>608656808</v>
      </c>
      <c r="F41" s="15">
        <f t="shared" si="6"/>
        <v>410699830</v>
      </c>
      <c r="G41" s="15">
        <f t="shared" si="6"/>
        <v>382787674</v>
      </c>
      <c r="H41" s="15">
        <f t="shared" si="6"/>
        <v>293304939</v>
      </c>
      <c r="I41" s="15">
        <f t="shared" si="6"/>
        <v>240491592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8" t="s">
        <v>87</v>
      </c>
      <c r="B43" s="10">
        <f t="shared" ref="B43:I43" si="7">SUM(B44:B50)</f>
        <v>1228592889</v>
      </c>
      <c r="C43" s="10">
        <f t="shared" si="7"/>
        <v>1853165856</v>
      </c>
      <c r="D43" s="10">
        <f t="shared" si="7"/>
        <v>2050007820</v>
      </c>
      <c r="E43" s="10">
        <f t="shared" si="7"/>
        <v>2188146998</v>
      </c>
      <c r="F43" s="10">
        <f t="shared" si="7"/>
        <v>2377949490</v>
      </c>
      <c r="G43" s="10">
        <f t="shared" si="7"/>
        <v>2185733300</v>
      </c>
      <c r="H43" s="10">
        <f t="shared" si="7"/>
        <v>2159847968</v>
      </c>
      <c r="I43" s="10">
        <f t="shared" si="7"/>
        <v>2266402286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 t="s">
        <v>90</v>
      </c>
      <c r="B44" s="2">
        <v>540000000</v>
      </c>
      <c r="C44" s="2">
        <v>700000000</v>
      </c>
      <c r="D44" s="2">
        <v>756000000</v>
      </c>
      <c r="E44" s="2">
        <v>756000000</v>
      </c>
      <c r="F44" s="2">
        <v>831600000</v>
      </c>
      <c r="G44" s="2">
        <v>831600000</v>
      </c>
      <c r="H44" s="2">
        <v>914760000</v>
      </c>
      <c r="I44" s="2">
        <v>914760000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92</v>
      </c>
      <c r="B45" s="2">
        <v>240000000</v>
      </c>
      <c r="C45" s="2">
        <v>465600000</v>
      </c>
      <c r="D45" s="2">
        <v>465600000</v>
      </c>
      <c r="E45" s="2">
        <v>465600000</v>
      </c>
      <c r="F45" s="2">
        <v>465600000</v>
      </c>
      <c r="G45" s="2">
        <v>465600000</v>
      </c>
      <c r="H45" s="2">
        <v>465600000</v>
      </c>
      <c r="I45" s="2">
        <v>465600000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93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55578600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94</v>
      </c>
      <c r="B47" s="2">
        <v>448592889</v>
      </c>
      <c r="C47" s="2">
        <v>670941136</v>
      </c>
      <c r="D47" s="2">
        <v>811211449</v>
      </c>
      <c r="E47" s="2">
        <v>944594760</v>
      </c>
      <c r="F47" s="2">
        <v>1080612185</v>
      </c>
      <c r="G47" s="2">
        <v>888533300</v>
      </c>
      <c r="H47" s="2">
        <v>779487968</v>
      </c>
      <c r="I47" s="2">
        <v>830463686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8" t="s">
        <v>95</v>
      </c>
      <c r="B49" s="10">
        <v>0</v>
      </c>
      <c r="C49" s="10">
        <v>16624720</v>
      </c>
      <c r="D49" s="10">
        <v>17196371</v>
      </c>
      <c r="E49" s="10">
        <v>21952238</v>
      </c>
      <c r="F49" s="10">
        <v>137305</v>
      </c>
      <c r="G49" s="10">
        <v>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0"/>
      <c r="B51" s="15">
        <f t="shared" ref="B51:I51" si="8">B43+B41</f>
        <v>1734999877</v>
      </c>
      <c r="C51" s="15">
        <f t="shared" si="8"/>
        <v>2337094503</v>
      </c>
      <c r="D51" s="15">
        <f t="shared" si="8"/>
        <v>2306536288</v>
      </c>
      <c r="E51" s="15">
        <f t="shared" si="8"/>
        <v>2796803806</v>
      </c>
      <c r="F51" s="15">
        <f t="shared" si="8"/>
        <v>2788649320</v>
      </c>
      <c r="G51" s="15">
        <f t="shared" si="8"/>
        <v>2568520974</v>
      </c>
      <c r="H51" s="15">
        <f t="shared" si="8"/>
        <v>2453152907</v>
      </c>
      <c r="I51" s="15">
        <f t="shared" si="8"/>
        <v>2506893878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7" t="s">
        <v>97</v>
      </c>
      <c r="B53" s="19">
        <f t="shared" ref="B53:I53" si="9">B43/(B44/10)</f>
        <v>22.751720166666665</v>
      </c>
      <c r="C53" s="19">
        <f t="shared" si="9"/>
        <v>26.473797942857143</v>
      </c>
      <c r="D53" s="19">
        <f t="shared" si="9"/>
        <v>27.116505555555555</v>
      </c>
      <c r="E53" s="19">
        <f t="shared" si="9"/>
        <v>28.94374335978836</v>
      </c>
      <c r="F53" s="19">
        <f t="shared" si="9"/>
        <v>28.594871212121213</v>
      </c>
      <c r="G53" s="19">
        <f t="shared" si="9"/>
        <v>26.283469215969216</v>
      </c>
      <c r="H53" s="19">
        <f t="shared" si="9"/>
        <v>23.611088897634353</v>
      </c>
      <c r="I53" s="19">
        <f t="shared" si="9"/>
        <v>24.775922493331585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7" t="s">
        <v>98</v>
      </c>
      <c r="B54" s="2">
        <f t="shared" ref="B54:I54" si="10">B44/10</f>
        <v>54000000</v>
      </c>
      <c r="C54" s="2">
        <f t="shared" si="10"/>
        <v>70000000</v>
      </c>
      <c r="D54" s="2">
        <f t="shared" si="10"/>
        <v>75600000</v>
      </c>
      <c r="E54" s="2">
        <f t="shared" si="10"/>
        <v>75600000</v>
      </c>
      <c r="F54" s="2">
        <f t="shared" si="10"/>
        <v>83160000</v>
      </c>
      <c r="G54" s="2">
        <f t="shared" si="10"/>
        <v>83160000</v>
      </c>
      <c r="H54" s="2">
        <f t="shared" si="10"/>
        <v>91476000</v>
      </c>
      <c r="I54" s="2">
        <f t="shared" si="10"/>
        <v>91476000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3"/>
      <c r="C58" s="23"/>
      <c r="D58" s="23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3.25" customWidth="1"/>
    <col min="2" max="7" width="12.125" customWidth="1"/>
    <col min="8" max="9" width="11.12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7" t="s">
        <v>6</v>
      </c>
      <c r="B5" s="2">
        <v>795011479</v>
      </c>
      <c r="C5" s="2">
        <v>879833038</v>
      </c>
      <c r="D5" s="2">
        <v>920390099</v>
      </c>
      <c r="E5" s="2">
        <v>942019144</v>
      </c>
      <c r="F5" s="2">
        <v>923749434</v>
      </c>
      <c r="G5" s="2">
        <v>904792492</v>
      </c>
      <c r="H5" s="2">
        <v>887739706</v>
      </c>
      <c r="I5" s="2">
        <v>805948380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10</v>
      </c>
      <c r="B6" s="9">
        <v>513509487</v>
      </c>
      <c r="C6" s="9">
        <v>557365059</v>
      </c>
      <c r="D6" s="9">
        <v>610309923</v>
      </c>
      <c r="E6" s="9">
        <v>612030297</v>
      </c>
      <c r="F6" s="9">
        <v>598453302</v>
      </c>
      <c r="G6" s="9">
        <v>646810288</v>
      </c>
      <c r="H6" s="2">
        <v>662196041</v>
      </c>
      <c r="I6" s="2">
        <v>616474818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7" t="s">
        <v>12</v>
      </c>
      <c r="B7" s="10">
        <f t="shared" ref="B7:I7" si="0">B5-B6</f>
        <v>281501992</v>
      </c>
      <c r="C7" s="10">
        <f t="shared" si="0"/>
        <v>322467979</v>
      </c>
      <c r="D7" s="10">
        <f t="shared" si="0"/>
        <v>310080176</v>
      </c>
      <c r="E7" s="10">
        <f t="shared" si="0"/>
        <v>329988847</v>
      </c>
      <c r="F7" s="10">
        <f t="shared" si="0"/>
        <v>325296132</v>
      </c>
      <c r="G7" s="10">
        <f t="shared" si="0"/>
        <v>257982204</v>
      </c>
      <c r="H7" s="11">
        <f t="shared" si="0"/>
        <v>225543665</v>
      </c>
      <c r="I7" s="11">
        <f t="shared" si="0"/>
        <v>189473562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7" t="s">
        <v>19</v>
      </c>
      <c r="B9" s="10">
        <f t="shared" ref="B9:I9" si="1">SUM(B10:B11)</f>
        <v>43779031</v>
      </c>
      <c r="C9" s="10">
        <f t="shared" si="1"/>
        <v>37454948</v>
      </c>
      <c r="D9" s="10">
        <f t="shared" si="1"/>
        <v>43243160</v>
      </c>
      <c r="E9" s="10">
        <f t="shared" si="1"/>
        <v>32161542</v>
      </c>
      <c r="F9" s="10">
        <f t="shared" si="1"/>
        <v>53301871</v>
      </c>
      <c r="G9" s="10">
        <f t="shared" si="1"/>
        <v>68716241</v>
      </c>
      <c r="H9" s="10">
        <f t="shared" si="1"/>
        <v>65082837</v>
      </c>
      <c r="I9" s="10">
        <f t="shared" si="1"/>
        <v>66320536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24</v>
      </c>
      <c r="B10" s="2">
        <v>27443162</v>
      </c>
      <c r="C10" s="2">
        <v>21561789</v>
      </c>
      <c r="D10" s="2">
        <v>29791585</v>
      </c>
      <c r="E10" s="2">
        <v>23277475</v>
      </c>
      <c r="F10" s="2">
        <v>42617947</v>
      </c>
      <c r="G10" s="2">
        <v>58170324</v>
      </c>
      <c r="H10" s="2">
        <v>40979602</v>
      </c>
      <c r="I10" s="2">
        <v>38355150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26</v>
      </c>
      <c r="B11" s="2">
        <v>16335869</v>
      </c>
      <c r="C11" s="2">
        <v>15893159</v>
      </c>
      <c r="D11" s="2">
        <v>13451575</v>
      </c>
      <c r="E11" s="2">
        <v>8884067</v>
      </c>
      <c r="F11" s="2">
        <v>10683924</v>
      </c>
      <c r="G11" s="2">
        <v>10545917</v>
      </c>
      <c r="H11" s="2">
        <v>24103235</v>
      </c>
      <c r="I11" s="2">
        <v>27965386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7" t="s">
        <v>27</v>
      </c>
      <c r="B13" s="10">
        <f t="shared" ref="B13:I13" si="2">B7-B9</f>
        <v>237722961</v>
      </c>
      <c r="C13" s="10">
        <f t="shared" si="2"/>
        <v>285013031</v>
      </c>
      <c r="D13" s="10">
        <f t="shared" si="2"/>
        <v>266837016</v>
      </c>
      <c r="E13" s="10">
        <f t="shared" si="2"/>
        <v>297827305</v>
      </c>
      <c r="F13" s="10">
        <f t="shared" si="2"/>
        <v>271994261</v>
      </c>
      <c r="G13" s="10">
        <f t="shared" si="2"/>
        <v>189265963</v>
      </c>
      <c r="H13" s="10">
        <f t="shared" si="2"/>
        <v>160460828</v>
      </c>
      <c r="I13" s="10">
        <f t="shared" si="2"/>
        <v>123153026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4" t="s">
        <v>30</v>
      </c>
      <c r="B14" s="10"/>
      <c r="C14" s="10"/>
      <c r="D14" s="10"/>
      <c r="E14" s="10"/>
      <c r="F14" s="10"/>
      <c r="G14" s="10"/>
      <c r="H14" s="10"/>
      <c r="I14" s="1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35</v>
      </c>
      <c r="B15" s="2">
        <v>52148459</v>
      </c>
      <c r="C15" s="2">
        <v>71582549</v>
      </c>
      <c r="D15" s="2">
        <v>45617869</v>
      </c>
      <c r="E15" s="2">
        <v>39939220</v>
      </c>
      <c r="F15" s="2">
        <v>48484645</v>
      </c>
      <c r="G15" s="2">
        <v>29896788</v>
      </c>
      <c r="H15" s="2">
        <v>27934770</v>
      </c>
      <c r="I15" s="2">
        <v>29968632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39</v>
      </c>
      <c r="B16" s="2">
        <v>31265966</v>
      </c>
      <c r="C16" s="2">
        <v>51870702</v>
      </c>
      <c r="D16" s="2">
        <v>30809615</v>
      </c>
      <c r="E16" s="2">
        <v>12209677</v>
      </c>
      <c r="F16" s="2">
        <v>11347463</v>
      </c>
      <c r="G16" s="2">
        <v>14601376</v>
      </c>
      <c r="H16" s="2">
        <v>14654104</v>
      </c>
      <c r="I16" s="2">
        <v>17857665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7" t="s">
        <v>41</v>
      </c>
      <c r="B17" s="10">
        <f t="shared" ref="B17:I17" si="3">B13-B15+B16</f>
        <v>216840468</v>
      </c>
      <c r="C17" s="10">
        <f t="shared" si="3"/>
        <v>265301184</v>
      </c>
      <c r="D17" s="10">
        <f t="shared" si="3"/>
        <v>252028762</v>
      </c>
      <c r="E17" s="10">
        <f t="shared" si="3"/>
        <v>270097762</v>
      </c>
      <c r="F17" s="10">
        <f t="shared" si="3"/>
        <v>234857079</v>
      </c>
      <c r="G17" s="10">
        <f t="shared" si="3"/>
        <v>173970551</v>
      </c>
      <c r="H17" s="10">
        <f t="shared" si="3"/>
        <v>147180162</v>
      </c>
      <c r="I17" s="10">
        <f t="shared" si="3"/>
        <v>111042059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45</v>
      </c>
      <c r="B18" s="2">
        <v>10801493</v>
      </c>
      <c r="C18" s="2">
        <v>13279316</v>
      </c>
      <c r="D18" s="2">
        <v>12490116</v>
      </c>
      <c r="E18" s="2">
        <v>12315922</v>
      </c>
      <c r="F18" s="2">
        <v>11100247</v>
      </c>
      <c r="G18" s="2">
        <v>8698528</v>
      </c>
      <c r="H18" s="2">
        <v>7359009</v>
      </c>
      <c r="I18" s="2">
        <v>5552103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46</v>
      </c>
      <c r="B19" s="9">
        <v>810610</v>
      </c>
      <c r="C19" s="9">
        <v>421207</v>
      </c>
      <c r="D19" s="9">
        <v>460657</v>
      </c>
      <c r="E19" s="9">
        <v>3773799</v>
      </c>
      <c r="F19" s="9">
        <v>1751887</v>
      </c>
      <c r="G19" s="9">
        <v>0</v>
      </c>
      <c r="H19" s="9"/>
      <c r="I19" s="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7" t="s">
        <v>47</v>
      </c>
      <c r="B20" s="11">
        <f t="shared" ref="B20:I20" si="4">B17-B18-B19</f>
        <v>205228365</v>
      </c>
      <c r="C20" s="11">
        <f t="shared" si="4"/>
        <v>251600661</v>
      </c>
      <c r="D20" s="11">
        <f t="shared" si="4"/>
        <v>239077989</v>
      </c>
      <c r="E20" s="11">
        <f t="shared" si="4"/>
        <v>254008041</v>
      </c>
      <c r="F20" s="11">
        <f t="shared" si="4"/>
        <v>222004945</v>
      </c>
      <c r="G20" s="11">
        <f t="shared" si="4"/>
        <v>165272023</v>
      </c>
      <c r="H20" s="11">
        <f t="shared" si="4"/>
        <v>139821153</v>
      </c>
      <c r="I20" s="11">
        <f t="shared" si="4"/>
        <v>105489956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8" t="s">
        <v>53</v>
      </c>
      <c r="B22" s="10">
        <f t="shared" ref="B22:I22" si="5">SUM(B23:B24)</f>
        <v>11724737</v>
      </c>
      <c r="C22" s="10">
        <f t="shared" si="5"/>
        <v>12837999</v>
      </c>
      <c r="D22" s="10">
        <f t="shared" si="5"/>
        <v>8472644</v>
      </c>
      <c r="E22" s="10">
        <f t="shared" si="5"/>
        <v>54841951</v>
      </c>
      <c r="F22" s="10">
        <f t="shared" si="5"/>
        <v>10311169</v>
      </c>
      <c r="G22" s="10">
        <f t="shared" si="5"/>
        <v>11779750</v>
      </c>
      <c r="H22" s="10">
        <f t="shared" si="5"/>
        <v>-561809</v>
      </c>
      <c r="I22" s="10">
        <f t="shared" si="5"/>
        <v>8776238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8" t="s">
        <v>57</v>
      </c>
      <c r="B23" s="2">
        <v>11724737</v>
      </c>
      <c r="C23" s="2">
        <v>12837999</v>
      </c>
      <c r="D23" s="2">
        <v>8472644</v>
      </c>
      <c r="E23" s="2">
        <v>25372342</v>
      </c>
      <c r="F23" s="2">
        <v>13845910</v>
      </c>
      <c r="G23" s="2">
        <v>11298938</v>
      </c>
      <c r="H23" s="2">
        <v>8905523</v>
      </c>
      <c r="I23" s="2">
        <v>8447456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8" t="s">
        <v>59</v>
      </c>
      <c r="B24" s="2"/>
      <c r="C24" s="2"/>
      <c r="D24" s="2">
        <v>0</v>
      </c>
      <c r="E24" s="2">
        <v>29469609</v>
      </c>
      <c r="F24" s="2">
        <v>-3534741</v>
      </c>
      <c r="G24" s="2">
        <v>480812</v>
      </c>
      <c r="H24" s="2">
        <v>-9467332</v>
      </c>
      <c r="I24" s="2">
        <v>328782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10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7" t="s">
        <v>63</v>
      </c>
      <c r="B26" s="15">
        <f t="shared" ref="B26:I26" si="6">B20-B22</f>
        <v>193503628</v>
      </c>
      <c r="C26" s="15">
        <f t="shared" si="6"/>
        <v>238762662</v>
      </c>
      <c r="D26" s="15">
        <f t="shared" si="6"/>
        <v>230605345</v>
      </c>
      <c r="E26" s="15">
        <f t="shared" si="6"/>
        <v>199166090</v>
      </c>
      <c r="F26" s="15">
        <f t="shared" si="6"/>
        <v>211693776</v>
      </c>
      <c r="G26" s="15">
        <f t="shared" si="6"/>
        <v>153492273</v>
      </c>
      <c r="H26" s="15">
        <f t="shared" si="6"/>
        <v>140382962</v>
      </c>
      <c r="I26" s="15">
        <f t="shared" si="6"/>
        <v>96713718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3"/>
      <c r="B27" s="10"/>
      <c r="C27" s="10"/>
      <c r="D27" s="10"/>
      <c r="E27" s="10"/>
      <c r="F27" s="10"/>
      <c r="G27" s="1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7" t="s">
        <v>72</v>
      </c>
      <c r="B28" s="19">
        <f>B26/('1'!B44/10)</f>
        <v>3.5834005185185185</v>
      </c>
      <c r="C28" s="19">
        <f>C26/('1'!C44/10)</f>
        <v>3.4108951714285713</v>
      </c>
      <c r="D28" s="19">
        <f>D26/('1'!D44/10)</f>
        <v>3.0503352513227515</v>
      </c>
      <c r="E28" s="19">
        <f>E26/('1'!E44/10)</f>
        <v>2.6344720899470899</v>
      </c>
      <c r="F28" s="19">
        <f>F26/('1'!F44/10)</f>
        <v>2.5456202020202019</v>
      </c>
      <c r="G28" s="19">
        <f>G26/('1'!G44/10)</f>
        <v>1.8457464285714287</v>
      </c>
      <c r="H28" s="19">
        <f>H26/('1'!H44/10)</f>
        <v>1.5346425510516419</v>
      </c>
      <c r="I28" s="19">
        <f>I26/('1'!I44/10)</f>
        <v>1.0572578381214746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14" t="s">
        <v>86</v>
      </c>
      <c r="B29" s="2">
        <f>'1'!B44/10</f>
        <v>54000000</v>
      </c>
      <c r="C29" s="2">
        <f>'1'!C44/10</f>
        <v>70000000</v>
      </c>
      <c r="D29" s="2">
        <f>'1'!D44/10</f>
        <v>75600000</v>
      </c>
      <c r="E29" s="2">
        <f>'1'!E44/10</f>
        <v>75600000</v>
      </c>
      <c r="F29" s="2">
        <f>'1'!F44/10</f>
        <v>83160000</v>
      </c>
      <c r="G29" s="2">
        <f>'1'!G44/10</f>
        <v>83160000</v>
      </c>
      <c r="H29" s="2">
        <f>'1'!H44/10</f>
        <v>91476000</v>
      </c>
      <c r="I29" s="2">
        <f>'1'!I44/10</f>
        <v>91476000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ColWidth="12.625" defaultRowHeight="15" customHeight="1" x14ac:dyDescent="0.2"/>
  <cols>
    <col min="1" max="1" width="37.625" customWidth="1"/>
    <col min="2" max="6" width="12.125" customWidth="1"/>
    <col min="7" max="7" width="12.625" customWidth="1"/>
    <col min="8" max="9" width="11.8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7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8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11</v>
      </c>
      <c r="B7" s="2">
        <v>695663442</v>
      </c>
      <c r="C7" s="2">
        <v>854439684</v>
      </c>
      <c r="D7" s="2">
        <v>903583754</v>
      </c>
      <c r="E7" s="2">
        <v>787227529</v>
      </c>
      <c r="F7" s="2">
        <v>894954409</v>
      </c>
      <c r="G7" s="2">
        <v>1106165192</v>
      </c>
      <c r="H7" s="2">
        <v>899016684</v>
      </c>
      <c r="I7" s="2">
        <v>837814747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13</v>
      </c>
      <c r="B8" s="2">
        <v>-484399068</v>
      </c>
      <c r="C8" s="2">
        <v>-777635622</v>
      </c>
      <c r="D8" s="2">
        <v>-604036767</v>
      </c>
      <c r="E8" s="2">
        <v>-789374228</v>
      </c>
      <c r="F8" s="2">
        <v>-552715223</v>
      </c>
      <c r="G8" s="2">
        <v>-830592746</v>
      </c>
      <c r="H8" s="2">
        <v>-519055151</v>
      </c>
      <c r="I8" s="2">
        <v>-508573132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14</v>
      </c>
      <c r="B9" s="2">
        <v>-207695895</v>
      </c>
      <c r="C9" s="2">
        <v>-42255280</v>
      </c>
      <c r="D9" s="2">
        <v>-111052043</v>
      </c>
      <c r="E9" s="2">
        <v>-28380834</v>
      </c>
      <c r="F9" s="2">
        <v>-35109517</v>
      </c>
      <c r="G9" s="2">
        <v>-63243107</v>
      </c>
      <c r="H9" s="2">
        <v>-62232639</v>
      </c>
      <c r="I9" s="2">
        <v>-63870133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11814189</v>
      </c>
      <c r="H10" s="2">
        <v>11073877</v>
      </c>
      <c r="I10" s="2">
        <v>12517394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0"/>
      <c r="B11" s="10">
        <f t="shared" ref="B11:I11" si="0">SUM(B7:B10)</f>
        <v>3568479</v>
      </c>
      <c r="C11" s="10">
        <f t="shared" si="0"/>
        <v>34548782</v>
      </c>
      <c r="D11" s="10">
        <f t="shared" si="0"/>
        <v>188494944</v>
      </c>
      <c r="E11" s="10">
        <f t="shared" si="0"/>
        <v>-30527533</v>
      </c>
      <c r="F11" s="10">
        <f t="shared" si="0"/>
        <v>307129669</v>
      </c>
      <c r="G11" s="10">
        <f t="shared" si="0"/>
        <v>224143528</v>
      </c>
      <c r="H11" s="10">
        <f t="shared" si="0"/>
        <v>328802771</v>
      </c>
      <c r="I11" s="10">
        <f t="shared" si="0"/>
        <v>277888876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2" t="s">
        <v>21</v>
      </c>
      <c r="B12" s="2">
        <v>-3637681</v>
      </c>
      <c r="C12" s="2">
        <v>0</v>
      </c>
      <c r="D12" s="2">
        <v>-13649626</v>
      </c>
      <c r="E12" s="2">
        <v>-3351187</v>
      </c>
      <c r="F12" s="2">
        <v>-27135234</v>
      </c>
      <c r="G12" s="2">
        <v>-14589574</v>
      </c>
      <c r="H12" s="2">
        <v>-5396432</v>
      </c>
      <c r="I12" s="2">
        <v>-8198251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22</v>
      </c>
      <c r="B13" s="2">
        <v>0</v>
      </c>
      <c r="C13" s="2">
        <v>0</v>
      </c>
      <c r="D13" s="2">
        <v>-13279316</v>
      </c>
      <c r="E13" s="2">
        <v>-12490116</v>
      </c>
      <c r="F13" s="2">
        <v>-12315922</v>
      </c>
      <c r="G13" s="2">
        <v>-11100247</v>
      </c>
      <c r="H13" s="2">
        <v>-8698528</v>
      </c>
      <c r="I13" s="2">
        <v>-7359009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25</v>
      </c>
      <c r="B14" s="2">
        <v>0</v>
      </c>
      <c r="C14" s="2">
        <v>0</v>
      </c>
      <c r="D14" s="2">
        <v>0</v>
      </c>
      <c r="E14" s="2">
        <v>0</v>
      </c>
      <c r="F14" s="2">
        <v>-699811</v>
      </c>
      <c r="G14" s="2">
        <v>-432806</v>
      </c>
      <c r="H14" s="2">
        <v>-1156279</v>
      </c>
      <c r="I14" s="2">
        <v>-404725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x14ac:dyDescent="0.25">
      <c r="A15" s="12"/>
      <c r="B15" s="11">
        <f t="shared" ref="B15:I15" si="1">SUM(B11:B14)</f>
        <v>-69202</v>
      </c>
      <c r="C15" s="11">
        <f t="shared" si="1"/>
        <v>34548782</v>
      </c>
      <c r="D15" s="11">
        <f t="shared" si="1"/>
        <v>161566002</v>
      </c>
      <c r="E15" s="11">
        <f t="shared" si="1"/>
        <v>-46368836</v>
      </c>
      <c r="F15" s="11">
        <f t="shared" si="1"/>
        <v>266978702</v>
      </c>
      <c r="G15" s="11">
        <f t="shared" si="1"/>
        <v>198020901</v>
      </c>
      <c r="H15" s="11">
        <f t="shared" si="1"/>
        <v>313551532</v>
      </c>
      <c r="I15" s="11">
        <f t="shared" si="1"/>
        <v>261926891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7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3" t="s">
        <v>31</v>
      </c>
      <c r="B18" s="2">
        <v>-139517953</v>
      </c>
      <c r="C18" s="2">
        <v>-146309542</v>
      </c>
      <c r="D18" s="2">
        <v>-206664688</v>
      </c>
      <c r="E18" s="2">
        <v>-113224716</v>
      </c>
      <c r="F18" s="2">
        <v>-33368050</v>
      </c>
      <c r="G18" s="2">
        <v>-44410253</v>
      </c>
      <c r="H18" s="2">
        <v>-122101090</v>
      </c>
      <c r="I18" s="2">
        <v>-68633647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3" t="s">
        <v>34</v>
      </c>
      <c r="B19" s="2">
        <v>0</v>
      </c>
      <c r="C19" s="2">
        <v>-105221458</v>
      </c>
      <c r="D19" s="2">
        <v>0</v>
      </c>
      <c r="E19" s="2">
        <v>0</v>
      </c>
      <c r="F19" s="2">
        <v>0</v>
      </c>
      <c r="G19" s="2">
        <v>-98530</v>
      </c>
      <c r="H19" s="2">
        <v>-50000000</v>
      </c>
      <c r="I19" s="2">
        <v>-60000000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3" t="s">
        <v>37</v>
      </c>
      <c r="B20" s="2">
        <v>0</v>
      </c>
      <c r="C20" s="2">
        <v>-10000000</v>
      </c>
      <c r="D20" s="2">
        <v>0</v>
      </c>
      <c r="E20" s="2">
        <v>0</v>
      </c>
      <c r="F20" s="2">
        <v>0</v>
      </c>
      <c r="G20" s="2"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3" t="s">
        <v>36</v>
      </c>
      <c r="B21" s="2">
        <v>-60700000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3" t="s">
        <v>40</v>
      </c>
      <c r="B22" s="2">
        <v>0</v>
      </c>
      <c r="C22" s="2">
        <v>0</v>
      </c>
      <c r="D22" s="2">
        <v>169950000</v>
      </c>
      <c r="E22" s="2">
        <v>0</v>
      </c>
      <c r="F22" s="2">
        <v>-13163342</v>
      </c>
      <c r="G22" s="2"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42</v>
      </c>
      <c r="B23" s="2">
        <v>30944043</v>
      </c>
      <c r="C23" s="2">
        <v>51870702</v>
      </c>
      <c r="D23" s="2">
        <v>26045779</v>
      </c>
      <c r="E23" s="2">
        <v>13495119</v>
      </c>
      <c r="F23" s="2">
        <v>6192333</v>
      </c>
      <c r="G23" s="2"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3" t="s">
        <v>44</v>
      </c>
      <c r="B24" s="2">
        <v>0</v>
      </c>
      <c r="C24" s="2">
        <v>0</v>
      </c>
      <c r="D24" s="2">
        <v>0</v>
      </c>
      <c r="E24" s="2">
        <v>0</v>
      </c>
      <c r="F24" s="2">
        <v>-21891282</v>
      </c>
      <c r="G24" s="2"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3"/>
      <c r="B25" s="11">
        <f t="shared" ref="B25:I25" si="2">SUM(B18:B24)</f>
        <v>-169273910</v>
      </c>
      <c r="C25" s="11">
        <f t="shared" si="2"/>
        <v>-209660298</v>
      </c>
      <c r="D25" s="11">
        <f t="shared" si="2"/>
        <v>-10668909</v>
      </c>
      <c r="E25" s="11">
        <f t="shared" si="2"/>
        <v>-99729597</v>
      </c>
      <c r="F25" s="11">
        <f t="shared" si="2"/>
        <v>-62230341</v>
      </c>
      <c r="G25" s="11">
        <f t="shared" si="2"/>
        <v>-44508783</v>
      </c>
      <c r="H25" s="11">
        <f t="shared" si="2"/>
        <v>-172101090</v>
      </c>
      <c r="I25" s="11">
        <f t="shared" si="2"/>
        <v>-128633647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7" t="s">
        <v>48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50</v>
      </c>
      <c r="B28" s="2">
        <v>0</v>
      </c>
      <c r="C28" s="2">
        <v>160000000</v>
      </c>
      <c r="D28" s="2">
        <v>0</v>
      </c>
      <c r="E28" s="2">
        <v>0</v>
      </c>
      <c r="F28" s="2">
        <v>0</v>
      </c>
      <c r="G28" s="2"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52</v>
      </c>
      <c r="B29" s="2">
        <v>0</v>
      </c>
      <c r="C29" s="2">
        <v>232800000</v>
      </c>
      <c r="D29" s="2">
        <v>0</v>
      </c>
      <c r="E29" s="2">
        <v>0</v>
      </c>
      <c r="F29" s="2">
        <v>0</v>
      </c>
      <c r="G29" s="2"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55</v>
      </c>
      <c r="B30" s="2">
        <v>54994459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56</v>
      </c>
      <c r="B31" s="2">
        <v>36945821</v>
      </c>
      <c r="C31" s="2">
        <v>2259956</v>
      </c>
      <c r="D31" s="2">
        <v>-201961012</v>
      </c>
      <c r="E31" s="2">
        <v>68566517</v>
      </c>
      <c r="F31" s="2">
        <v>-9915828</v>
      </c>
      <c r="G31" s="2">
        <v>-24103036</v>
      </c>
      <c r="H31" s="2">
        <v>16686222</v>
      </c>
      <c r="I31" s="2">
        <v>69159970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58</v>
      </c>
      <c r="B32" s="2">
        <v>-8000000</v>
      </c>
      <c r="C32" s="2">
        <v>-17136000</v>
      </c>
      <c r="D32" s="2">
        <v>-33763375</v>
      </c>
      <c r="E32" s="2">
        <v>-59607874</v>
      </c>
      <c r="F32" s="2">
        <v>-11117</v>
      </c>
      <c r="G32" s="2">
        <v>-82773122</v>
      </c>
      <c r="H32" s="2">
        <v>-29799</v>
      </c>
      <c r="I32" s="2">
        <v>-45438741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60</v>
      </c>
      <c r="B33" s="2"/>
      <c r="C33" s="2"/>
      <c r="D33" s="2"/>
      <c r="E33" s="2"/>
      <c r="F33" s="2"/>
      <c r="G33" s="2"/>
      <c r="H33" s="2">
        <v>1825351</v>
      </c>
      <c r="I33" s="2">
        <v>15648223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61</v>
      </c>
      <c r="B34" s="2">
        <v>-54406369</v>
      </c>
      <c r="C34" s="2">
        <v>-71582549</v>
      </c>
      <c r="D34" s="2">
        <v>-41957388</v>
      </c>
      <c r="E34" s="2">
        <v>-40640687</v>
      </c>
      <c r="F34" s="2">
        <v>-46961312</v>
      </c>
      <c r="G34" s="2">
        <v>-31935209</v>
      </c>
      <c r="H34" s="2">
        <v>-28676074</v>
      </c>
      <c r="I34" s="2">
        <v>-30599569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64</v>
      </c>
      <c r="B35" s="2">
        <v>25011111</v>
      </c>
      <c r="C35" s="2">
        <v>18213386</v>
      </c>
      <c r="D35" s="2">
        <v>-22111536</v>
      </c>
      <c r="E35" s="2">
        <v>176822471</v>
      </c>
      <c r="F35" s="2">
        <v>-145157708</v>
      </c>
      <c r="G35" s="2">
        <v>21577631</v>
      </c>
      <c r="H35" s="2">
        <v>585481714</v>
      </c>
      <c r="I35" s="2">
        <v>419560578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66</v>
      </c>
      <c r="B36" s="2"/>
      <c r="C36" s="2"/>
      <c r="D36" s="2"/>
      <c r="E36" s="2"/>
      <c r="F36" s="2"/>
      <c r="G36" s="2"/>
      <c r="H36" s="2">
        <v>-640087938</v>
      </c>
      <c r="I36" s="2">
        <v>-463253971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68</v>
      </c>
      <c r="B37" s="2"/>
      <c r="C37" s="2"/>
      <c r="D37" s="2"/>
      <c r="E37" s="2"/>
      <c r="F37" s="2"/>
      <c r="G37" s="2"/>
      <c r="H37" s="2">
        <v>-49762258</v>
      </c>
      <c r="I37" s="2">
        <v>-102614956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71</v>
      </c>
      <c r="B38" s="2">
        <v>18000000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74</v>
      </c>
      <c r="B39" s="2">
        <v>0</v>
      </c>
      <c r="C39" s="2">
        <v>9095727</v>
      </c>
      <c r="D39" s="2">
        <v>0</v>
      </c>
      <c r="E39" s="2">
        <v>0</v>
      </c>
      <c r="F39" s="2">
        <v>0</v>
      </c>
      <c r="G39" s="2">
        <v>99652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77</v>
      </c>
      <c r="B40" s="2">
        <v>-1131636</v>
      </c>
      <c r="C40" s="2">
        <v>-239716</v>
      </c>
      <c r="D40" s="2">
        <v>-10846849</v>
      </c>
      <c r="E40" s="2">
        <v>0</v>
      </c>
      <c r="F40" s="2">
        <v>0</v>
      </c>
      <c r="G40" s="2"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79</v>
      </c>
      <c r="B41" s="2">
        <v>0</v>
      </c>
      <c r="C41" s="2">
        <v>0</v>
      </c>
      <c r="D41" s="2">
        <v>-4526571</v>
      </c>
      <c r="E41" s="2">
        <v>-34445</v>
      </c>
      <c r="F41" s="2">
        <v>-62914</v>
      </c>
      <c r="G41" s="2">
        <v>-3551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0"/>
      <c r="B42" s="11">
        <f t="shared" ref="B42:I42" si="3">SUM(B28:B41)</f>
        <v>71413386</v>
      </c>
      <c r="C42" s="11">
        <f t="shared" si="3"/>
        <v>333410804</v>
      </c>
      <c r="D42" s="11">
        <f t="shared" si="3"/>
        <v>-315166731</v>
      </c>
      <c r="E42" s="11">
        <f t="shared" si="3"/>
        <v>145105982</v>
      </c>
      <c r="F42" s="11">
        <f t="shared" si="3"/>
        <v>-202108879</v>
      </c>
      <c r="G42" s="11">
        <f t="shared" si="3"/>
        <v>-117137635</v>
      </c>
      <c r="H42" s="11">
        <f t="shared" si="3"/>
        <v>-114562782</v>
      </c>
      <c r="I42" s="11">
        <f t="shared" si="3"/>
        <v>-137538466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0" t="s">
        <v>81</v>
      </c>
      <c r="B43" s="10"/>
      <c r="C43" s="10"/>
      <c r="D43" s="10"/>
      <c r="E43" s="10"/>
      <c r="F43" s="10"/>
      <c r="G43" s="10"/>
      <c r="H43" s="10">
        <v>2529670</v>
      </c>
      <c r="I43" s="10">
        <v>2044787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3" t="s">
        <v>84</v>
      </c>
      <c r="B45" s="10">
        <f t="shared" ref="B45:G45" si="4">SUM(B15,B25,B42)</f>
        <v>-97929726</v>
      </c>
      <c r="C45" s="10">
        <f t="shared" si="4"/>
        <v>158299288</v>
      </c>
      <c r="D45" s="10">
        <f t="shared" si="4"/>
        <v>-164269638</v>
      </c>
      <c r="E45" s="10">
        <f t="shared" si="4"/>
        <v>-992451</v>
      </c>
      <c r="F45" s="10">
        <f t="shared" si="4"/>
        <v>2639482</v>
      </c>
      <c r="G45" s="10">
        <f t="shared" si="4"/>
        <v>36374483</v>
      </c>
      <c r="H45" s="10">
        <f t="shared" ref="H45:I45" si="5">SUM(H15,H25,H42)+H43</f>
        <v>29417330</v>
      </c>
      <c r="I45" s="10">
        <f t="shared" si="5"/>
        <v>-2200435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4" t="s">
        <v>88</v>
      </c>
      <c r="B46" s="2">
        <v>113477720</v>
      </c>
      <c r="C46" s="2">
        <v>15547994</v>
      </c>
      <c r="D46" s="2">
        <v>173859635</v>
      </c>
      <c r="E46" s="2">
        <v>9589997</v>
      </c>
      <c r="F46" s="2">
        <v>8597543</v>
      </c>
      <c r="G46" s="2">
        <v>124400365</v>
      </c>
      <c r="H46" s="2">
        <v>160774849</v>
      </c>
      <c r="I46" s="2">
        <v>190192179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0" t="s">
        <v>89</v>
      </c>
      <c r="B47" s="2">
        <v>-150566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7" t="s">
        <v>91</v>
      </c>
      <c r="B48" s="10">
        <f t="shared" ref="B48:D48" si="6">SUM(B45,B46,B47)</f>
        <v>15397428</v>
      </c>
      <c r="C48" s="10">
        <f t="shared" si="6"/>
        <v>173847282</v>
      </c>
      <c r="D48" s="10">
        <f t="shared" si="6"/>
        <v>9589997</v>
      </c>
      <c r="E48" s="10">
        <f>SUM(E45,E46,E47)-3</f>
        <v>8597543</v>
      </c>
      <c r="F48" s="10">
        <f t="shared" ref="F48:I48" si="7">SUM(F45,F46,F47)</f>
        <v>11237025</v>
      </c>
      <c r="G48" s="10">
        <f t="shared" si="7"/>
        <v>160774848</v>
      </c>
      <c r="H48" s="10">
        <f t="shared" si="7"/>
        <v>190192179</v>
      </c>
      <c r="I48" s="10">
        <f t="shared" si="7"/>
        <v>187991744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B49" s="10"/>
      <c r="C49" s="10"/>
      <c r="D49" s="10"/>
      <c r="E49" s="10"/>
      <c r="F49" s="10"/>
      <c r="G49" s="10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7" t="s">
        <v>96</v>
      </c>
      <c r="B50" s="22">
        <f>B15/('1'!B44/10)</f>
        <v>-1.2815185185185184E-3</v>
      </c>
      <c r="C50" s="22">
        <f>C15/('1'!C44/10)</f>
        <v>0.49355402857142855</v>
      </c>
      <c r="D50" s="22">
        <f>D15/('1'!D44/10)</f>
        <v>2.1371164285714284</v>
      </c>
      <c r="E50" s="22">
        <f>E15/('1'!E44/10)</f>
        <v>-0.61334439153439158</v>
      </c>
      <c r="F50" s="22">
        <f>F15/('1'!F44/10)</f>
        <v>3.2104221019721018</v>
      </c>
      <c r="G50" s="22">
        <f>G15/('1'!G44/10)</f>
        <v>2.3812037157287156</v>
      </c>
      <c r="H50" s="22">
        <f>H15/('1'!H44/10)</f>
        <v>3.4276917661463115</v>
      </c>
      <c r="I50" s="22">
        <f>I15/('1'!I44/10)</f>
        <v>2.8633400126809216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7" t="s">
        <v>99</v>
      </c>
      <c r="B51" s="2">
        <f>'1'!B44/10</f>
        <v>54000000</v>
      </c>
      <c r="C51" s="2">
        <f>'1'!C44/10</f>
        <v>70000000</v>
      </c>
      <c r="D51" s="2">
        <f>'1'!D44/10</f>
        <v>75600000</v>
      </c>
      <c r="E51" s="2">
        <f>'1'!E44/10</f>
        <v>75600000</v>
      </c>
      <c r="F51" s="2">
        <f>'1'!F44/10</f>
        <v>83160000</v>
      </c>
      <c r="G51" s="2">
        <f>'1'!G44/10</f>
        <v>83160000</v>
      </c>
      <c r="H51" s="2">
        <f>'1'!H44/10</f>
        <v>91476000</v>
      </c>
      <c r="I51" s="2">
        <f>'1'!I44/10</f>
        <v>91476000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4" t="s">
        <v>101</v>
      </c>
      <c r="B5" s="24">
        <f>'2'!B26/'1'!B21</f>
        <v>0.11152947649459689</v>
      </c>
      <c r="C5" s="24">
        <f>'2'!C26/'1'!C21</f>
        <v>0.10216217687967409</v>
      </c>
      <c r="D5" s="24">
        <f>'2'!D26/'1'!D21</f>
        <v>9.9979066533550237E-2</v>
      </c>
      <c r="E5" s="24">
        <f>'2'!E26/'1'!E21</f>
        <v>7.1212034813714062E-2</v>
      </c>
      <c r="F5" s="24">
        <f>'2'!F26/'1'!F21</f>
        <v>7.5912655808583349E-2</v>
      </c>
      <c r="G5" s="24">
        <f>'2'!G26/'1'!G21</f>
        <v>5.9759010945884532E-2</v>
      </c>
      <c r="H5" s="24">
        <f>'2'!H26/'1'!H21</f>
        <v>5.7225524588957064E-2</v>
      </c>
    </row>
    <row r="6" spans="1:26" x14ac:dyDescent="0.25">
      <c r="A6" s="4" t="s">
        <v>102</v>
      </c>
      <c r="B6" s="24">
        <f>'2'!B26/'1'!B43</f>
        <v>0.1575002018426952</v>
      </c>
      <c r="C6" s="24">
        <f>'2'!C26/'1'!C43</f>
        <v>0.12884041718497968</v>
      </c>
      <c r="D6" s="24">
        <f>'2'!D26/'1'!D43</f>
        <v>0.11248998308699135</v>
      </c>
      <c r="E6" s="24">
        <f>'2'!E26/'1'!E43</f>
        <v>9.1020434267917491E-2</v>
      </c>
      <c r="F6" s="24">
        <f>'2'!F26/'1'!F43</f>
        <v>8.90236638289571E-2</v>
      </c>
      <c r="G6" s="24">
        <f>'2'!G26/'1'!G43</f>
        <v>7.0224612032950218E-2</v>
      </c>
      <c r="H6" s="24">
        <f>'2'!H26/'1'!H43</f>
        <v>6.4996686840876755E-2</v>
      </c>
    </row>
    <row r="7" spans="1:26" x14ac:dyDescent="0.25">
      <c r="A7" s="4" t="s">
        <v>103</v>
      </c>
      <c r="B7" s="24">
        <f>'1'!B39/'1'!B43</f>
        <v>0.19370539674350989</v>
      </c>
      <c r="C7" s="24">
        <f>'1'!C39/'1'!C43</f>
        <v>0.13061896009808632</v>
      </c>
      <c r="D7" s="24">
        <f>'1'!D39/'1'!D43</f>
        <v>1.9559722947788561E-2</v>
      </c>
      <c r="E7" s="24">
        <f>'1'!E39/'1'!E43</f>
        <v>4.9660329995800404E-2</v>
      </c>
      <c r="F7" s="24">
        <f>'1'!F39/'1'!F43</f>
        <v>4.1526649079497477E-2</v>
      </c>
      <c r="G7" s="24">
        <f>'1'!G39/'1'!G43</f>
        <v>2.9707631759098879E-2</v>
      </c>
      <c r="H7" s="24">
        <f>'1'!H39/'1'!H43</f>
        <v>1.3929572565174179E-2</v>
      </c>
    </row>
    <row r="8" spans="1:26" x14ac:dyDescent="0.25">
      <c r="A8" s="4" t="s">
        <v>104</v>
      </c>
      <c r="B8" s="25">
        <f>'1'!B12/'1'!B25</f>
        <v>5.2695223674896612</v>
      </c>
      <c r="C8" s="25">
        <f>'1'!C12/'1'!C25</f>
        <v>8.1554553256592612</v>
      </c>
      <c r="D8" s="25">
        <f>'1'!D12/'1'!D25</f>
        <v>7.6973045687623207</v>
      </c>
      <c r="E8" s="25">
        <f>'1'!E12/'1'!E25</f>
        <v>4.4597275302809853</v>
      </c>
      <c r="F8" s="25">
        <f>'1'!F12/'1'!F25</f>
        <v>7.511139355245648</v>
      </c>
      <c r="G8" s="25">
        <f>'1'!G12/'1'!G25</f>
        <v>6.6789653559552695</v>
      </c>
      <c r="H8" s="25">
        <f>'1'!H12/'1'!H25</f>
        <v>7.265634269645278</v>
      </c>
    </row>
    <row r="9" spans="1:26" x14ac:dyDescent="0.25">
      <c r="A9" s="4" t="s">
        <v>105</v>
      </c>
      <c r="B9" s="24">
        <f>'2'!B26/'2'!B5</f>
        <v>0.24339727552537641</v>
      </c>
      <c r="C9" s="24">
        <f>'2'!C26/'2'!C5</f>
        <v>0.27137269423610799</v>
      </c>
      <c r="D9" s="24">
        <f>'2'!D26/'2'!D5</f>
        <v>0.25055174458151142</v>
      </c>
      <c r="E9" s="24">
        <f>'2'!E26/'2'!E5</f>
        <v>0.21142467355206956</v>
      </c>
      <c r="F9" s="24">
        <f>'2'!F26/'2'!F5</f>
        <v>0.22916796287855695</v>
      </c>
      <c r="G9" s="24">
        <f>'2'!G26/'2'!G5</f>
        <v>0.16964361923551416</v>
      </c>
      <c r="H9" s="24">
        <f>'2'!H26/'2'!H5</f>
        <v>0.15813527439539807</v>
      </c>
    </row>
    <row r="10" spans="1:26" x14ac:dyDescent="0.25">
      <c r="A10" s="4" t="s">
        <v>106</v>
      </c>
      <c r="B10" s="24">
        <f>'2'!B13/'2'!B5</f>
        <v>0.29901827492983907</v>
      </c>
      <c r="C10" s="24">
        <f>'2'!C13/'2'!C5</f>
        <v>0.32393990528916694</v>
      </c>
      <c r="D10" s="24">
        <f>'2'!D13/'2'!D5</f>
        <v>0.28991730385835018</v>
      </c>
      <c r="E10" s="24">
        <f>'2'!E13/'2'!E5</f>
        <v>0.3161584421048666</v>
      </c>
      <c r="F10" s="24">
        <f>'2'!F13/'2'!F5</f>
        <v>0.29444592980394724</v>
      </c>
      <c r="G10" s="24">
        <f>'2'!G13/'2'!G5</f>
        <v>0.20918162415521016</v>
      </c>
      <c r="H10" s="24">
        <f>'2'!H13/'2'!H5</f>
        <v>0.18075211339031849</v>
      </c>
    </row>
    <row r="11" spans="1:26" x14ac:dyDescent="0.25">
      <c r="A11" s="4" t="s">
        <v>107</v>
      </c>
      <c r="B11" s="24">
        <f>'2'!B26/('1'!B43+'1'!B39)</f>
        <v>0.13194227174675083</v>
      </c>
      <c r="C11" s="24">
        <f>'2'!C26/('1'!C43+'1'!C39)</f>
        <v>0.11395564883663564</v>
      </c>
      <c r="D11" s="24">
        <f>'2'!D26/('1'!D43+'1'!D39)</f>
        <v>0.11033192127456366</v>
      </c>
      <c r="E11" s="24">
        <f>'2'!E26/('1'!E43+'1'!E39)</f>
        <v>8.6714179498697128E-2</v>
      </c>
      <c r="F11" s="24">
        <f>'2'!F26/('1'!F43+'1'!F39)</f>
        <v>8.5474206452265361E-2</v>
      </c>
      <c r="G11" s="24">
        <f>'2'!G26/('1'!G43+'1'!G39)</f>
        <v>6.8198593335646304E-2</v>
      </c>
      <c r="H11" s="24">
        <f>'2'!H26/('1'!H43+'1'!H39)</f>
        <v>6.4103749017241377E-2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2020-04-11T14:34:00Z</dcterms:modified>
</cp:coreProperties>
</file>