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A\"/>
    </mc:Choice>
  </mc:AlternateContent>
  <bookViews>
    <workbookView xWindow="360" yWindow="90" windowWidth="9555" windowHeight="750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J17" i="3" l="1"/>
  <c r="G35" i="2" l="1"/>
  <c r="C38" i="1" l="1"/>
  <c r="D38" i="1"/>
  <c r="E38" i="1"/>
  <c r="F38" i="1"/>
  <c r="G38" i="1"/>
  <c r="H38" i="1"/>
  <c r="B38" i="1"/>
  <c r="B30" i="2" l="1"/>
  <c r="D6" i="3" l="1"/>
  <c r="E6" i="3"/>
  <c r="F6" i="3"/>
  <c r="G6" i="3"/>
  <c r="H6" i="3"/>
  <c r="I6" i="3"/>
  <c r="J6" i="3"/>
  <c r="J38" i="3" l="1"/>
  <c r="J23" i="3"/>
  <c r="J5" i="3"/>
  <c r="J60" i="3" s="1"/>
  <c r="H36" i="2"/>
  <c r="H30" i="2"/>
  <c r="H13" i="2"/>
  <c r="H6" i="2"/>
  <c r="H50" i="1"/>
  <c r="H31" i="1"/>
  <c r="H26" i="1" s="1"/>
  <c r="H25" i="1" s="1"/>
  <c r="H16" i="1"/>
  <c r="H13" i="1"/>
  <c r="H9" i="1"/>
  <c r="H6" i="1"/>
  <c r="H5" i="1" l="1"/>
  <c r="G5" i="4"/>
  <c r="H5" i="2"/>
  <c r="H25" i="2" s="1"/>
  <c r="H35" i="2" s="1"/>
  <c r="J55" i="3"/>
  <c r="J59" i="3" s="1"/>
  <c r="H39" i="2" l="1"/>
  <c r="G6" i="4"/>
  <c r="G7" i="4" l="1"/>
  <c r="G9" i="4"/>
  <c r="H40" i="2"/>
  <c r="G8" i="4"/>
  <c r="C6" i="2"/>
  <c r="D6" i="2"/>
  <c r="E6" i="2"/>
  <c r="F6" i="2"/>
  <c r="G6" i="2"/>
  <c r="B6" i="2"/>
  <c r="B5" i="2" s="1"/>
  <c r="C5" i="4" l="1"/>
  <c r="D5" i="2"/>
  <c r="F5" i="4"/>
  <c r="G5" i="2"/>
  <c r="B5" i="4"/>
  <c r="C5" i="2"/>
  <c r="E5" i="4"/>
  <c r="F5" i="2"/>
  <c r="D5" i="4"/>
  <c r="E5" i="2"/>
  <c r="I38" i="3"/>
  <c r="H38" i="3"/>
  <c r="G38" i="3"/>
  <c r="F38" i="3"/>
  <c r="E38" i="3"/>
  <c r="D38" i="3"/>
  <c r="I23" i="3"/>
  <c r="H23" i="3"/>
  <c r="G23" i="3"/>
  <c r="F23" i="3"/>
  <c r="E23" i="3"/>
  <c r="D23" i="3"/>
  <c r="I17" i="3"/>
  <c r="H17" i="3"/>
  <c r="G17" i="3"/>
  <c r="F17" i="3"/>
  <c r="F5" i="3" s="1"/>
  <c r="F60" i="3" s="1"/>
  <c r="E17" i="3"/>
  <c r="E5" i="3" s="1"/>
  <c r="D17" i="3"/>
  <c r="G5" i="3"/>
  <c r="G36" i="2"/>
  <c r="F36" i="2"/>
  <c r="E36" i="2"/>
  <c r="D36" i="2"/>
  <c r="C36" i="2"/>
  <c r="B36" i="2"/>
  <c r="G30" i="2"/>
  <c r="F30" i="2"/>
  <c r="E30" i="2"/>
  <c r="D30" i="2"/>
  <c r="C30" i="2"/>
  <c r="G13" i="2"/>
  <c r="F13" i="2"/>
  <c r="E13" i="2"/>
  <c r="D13" i="2"/>
  <c r="C13" i="2"/>
  <c r="B13" i="2"/>
  <c r="B25" i="2" s="1"/>
  <c r="B35" i="2" s="1"/>
  <c r="G25" i="2" l="1"/>
  <c r="F6" i="4" s="1"/>
  <c r="F25" i="2"/>
  <c r="D5" i="3"/>
  <c r="D60" i="3" s="1"/>
  <c r="H5" i="3"/>
  <c r="H55" i="3" s="1"/>
  <c r="H59" i="3" s="1"/>
  <c r="I5" i="3"/>
  <c r="I60" i="3" s="1"/>
  <c r="E25" i="2"/>
  <c r="D6" i="4" s="1"/>
  <c r="C25" i="2"/>
  <c r="D25" i="2"/>
  <c r="B39" i="2"/>
  <c r="B40" i="2" s="1"/>
  <c r="E55" i="3"/>
  <c r="E59" i="3" s="1"/>
  <c r="E60" i="3"/>
  <c r="G55" i="3"/>
  <c r="G59" i="3" s="1"/>
  <c r="G60" i="3"/>
  <c r="F55" i="3"/>
  <c r="F59" i="3" s="1"/>
  <c r="G50" i="1"/>
  <c r="H152" i="1"/>
  <c r="G39" i="2" l="1"/>
  <c r="F9" i="4" s="1"/>
  <c r="C35" i="2"/>
  <c r="C39" i="2" s="1"/>
  <c r="B6" i="4"/>
  <c r="F35" i="2"/>
  <c r="F39" i="2" s="1"/>
  <c r="E6" i="4"/>
  <c r="D35" i="2"/>
  <c r="D39" i="2" s="1"/>
  <c r="C6" i="4"/>
  <c r="E35" i="2"/>
  <c r="E39" i="2" s="1"/>
  <c r="D9" i="4" s="1"/>
  <c r="I55" i="3"/>
  <c r="I59" i="3" s="1"/>
  <c r="D55" i="3"/>
  <c r="D59" i="3" s="1"/>
  <c r="H60" i="3"/>
  <c r="D50" i="1"/>
  <c r="C50" i="1"/>
  <c r="E50" i="1"/>
  <c r="F50" i="1"/>
  <c r="C31" i="1"/>
  <c r="C26" i="1" s="1"/>
  <c r="C25" i="1" s="1"/>
  <c r="D31" i="1"/>
  <c r="D26" i="1" s="1"/>
  <c r="D25" i="1" s="1"/>
  <c r="E31" i="1"/>
  <c r="E26" i="1" s="1"/>
  <c r="E25" i="1" s="1"/>
  <c r="F31" i="1"/>
  <c r="F26" i="1" s="1"/>
  <c r="F25" i="1" s="1"/>
  <c r="G31" i="1"/>
  <c r="G26" i="1" s="1"/>
  <c r="G25" i="1" s="1"/>
  <c r="C16" i="1"/>
  <c r="D16" i="1"/>
  <c r="E16" i="1"/>
  <c r="F16" i="1"/>
  <c r="G16" i="1"/>
  <c r="C13" i="1"/>
  <c r="D13" i="1"/>
  <c r="E13" i="1"/>
  <c r="F13" i="1"/>
  <c r="G13" i="1"/>
  <c r="C9" i="1"/>
  <c r="D9" i="1"/>
  <c r="E9" i="1"/>
  <c r="F9" i="1"/>
  <c r="G9" i="1"/>
  <c r="C6" i="1"/>
  <c r="D6" i="1"/>
  <c r="E6" i="1"/>
  <c r="F6" i="1"/>
  <c r="G6" i="1"/>
  <c r="B50" i="1"/>
  <c r="B31" i="1"/>
  <c r="B26" i="1" s="1"/>
  <c r="B25" i="1" s="1"/>
  <c r="B16" i="1"/>
  <c r="B13" i="1"/>
  <c r="B9" i="1"/>
  <c r="B6" i="1"/>
  <c r="F5" i="1" l="1"/>
  <c r="C7" i="4"/>
  <c r="C9" i="4"/>
  <c r="B7" i="4"/>
  <c r="B9" i="4"/>
  <c r="E7" i="4"/>
  <c r="E9" i="4"/>
  <c r="B5" i="1"/>
  <c r="E5" i="1"/>
  <c r="D5" i="1"/>
  <c r="G5" i="1"/>
  <c r="C5" i="1"/>
  <c r="F40" i="2"/>
  <c r="D7" i="4"/>
  <c r="G40" i="2"/>
  <c r="F7" i="4"/>
  <c r="C40" i="2"/>
  <c r="E40" i="2"/>
  <c r="D40" i="2"/>
  <c r="C8" i="4"/>
  <c r="D8" i="4" l="1"/>
  <c r="B8" i="4"/>
  <c r="F8" i="4"/>
  <c r="E8" i="4"/>
</calcChain>
</file>

<file path=xl/sharedStrings.xml><?xml version="1.0" encoding="utf-8"?>
<sst xmlns="http://schemas.openxmlformats.org/spreadsheetml/2006/main" count="157" uniqueCount="147">
  <si>
    <t>Cash</t>
  </si>
  <si>
    <t>Cash in hand</t>
  </si>
  <si>
    <t>Inside Bangladesh</t>
  </si>
  <si>
    <t>Outside Bnalgdesh</t>
  </si>
  <si>
    <t>Money at call and short notice</t>
  </si>
  <si>
    <t>Investments</t>
  </si>
  <si>
    <t>Goverments</t>
  </si>
  <si>
    <t>Others</t>
  </si>
  <si>
    <t>Loans &amp; advances</t>
  </si>
  <si>
    <t>Loans ,cash credit, overdraft etc</t>
  </si>
  <si>
    <t>Small &amp; medium enterprise</t>
  </si>
  <si>
    <t>Goodwill</t>
  </si>
  <si>
    <t>Convertible subordinate bonds</t>
  </si>
  <si>
    <t>Current acccounts &amp; other accounts</t>
  </si>
  <si>
    <t>Bills payable</t>
  </si>
  <si>
    <t>Savings deposit</t>
  </si>
  <si>
    <t>Other depsoits</t>
  </si>
  <si>
    <t>Other liabilities</t>
  </si>
  <si>
    <t>Share premium</t>
  </si>
  <si>
    <t>Statutory reserve</t>
  </si>
  <si>
    <t>Dividend equailizaton fund</t>
  </si>
  <si>
    <t>Surplus in profit and loss account /Retained earning</t>
  </si>
  <si>
    <t>Interest income</t>
  </si>
  <si>
    <t>Interest paid on depends and borowing etc</t>
  </si>
  <si>
    <t>Salaries &amp; allownaces</t>
  </si>
  <si>
    <t>Legal expenses</t>
  </si>
  <si>
    <t>Chief executives salary &amp; fees</t>
  </si>
  <si>
    <t>Director's fees &amp; expenses</t>
  </si>
  <si>
    <t>Auditor's fee</t>
  </si>
  <si>
    <t>Impalment of goodwill</t>
  </si>
  <si>
    <t>Depreciation and repairs to baks assets</t>
  </si>
  <si>
    <t>Other expenses</t>
  </si>
  <si>
    <t>Operating profit</t>
  </si>
  <si>
    <t>Diminution in value of investmnets</t>
  </si>
  <si>
    <t>Off balalnce sheet items</t>
  </si>
  <si>
    <t>Current tax expenses</t>
  </si>
  <si>
    <t>Deferred tax expesnses</t>
  </si>
  <si>
    <t>Dividend receipts</t>
  </si>
  <si>
    <t>Fees &amp; commission receipts</t>
  </si>
  <si>
    <t>Recoveries on loans previously written off</t>
  </si>
  <si>
    <t>Cash payments to employees</t>
  </si>
  <si>
    <t>Cash payment to suppliers</t>
  </si>
  <si>
    <t>Income tax paid</t>
  </si>
  <si>
    <t>Lonas &amp; advances</t>
  </si>
  <si>
    <t xml:space="preserve">Deposits from customers </t>
  </si>
  <si>
    <t>Treasury Bills</t>
  </si>
  <si>
    <t>Treasury bonds</t>
  </si>
  <si>
    <t>Investment in bonds</t>
  </si>
  <si>
    <t>Investment in zero coupon bond</t>
  </si>
  <si>
    <t>Proceeds from issue of ordinary shares</t>
  </si>
  <si>
    <t>Payment of dividend on preference share</t>
  </si>
  <si>
    <t>Borrowing from other banks</t>
  </si>
  <si>
    <t>Borrowing from Bangldesh Bank</t>
  </si>
  <si>
    <t>Share money deposit</t>
  </si>
  <si>
    <t xml:space="preserve">Donor grant received </t>
  </si>
  <si>
    <t>Cash dividend</t>
  </si>
  <si>
    <t>Revaluation reserve</t>
  </si>
  <si>
    <t>Bank interest received</t>
  </si>
  <si>
    <t>Bank charge</t>
  </si>
  <si>
    <t>Deposits from other banks /borrowing</t>
  </si>
  <si>
    <t>Proceeds from issue right share</t>
  </si>
  <si>
    <t>Dividend paid</t>
  </si>
  <si>
    <t>Advanced received</t>
  </si>
  <si>
    <t>Investment in BBL Bond</t>
  </si>
  <si>
    <t>Gain or dispoal loss of control of subsidiaries</t>
  </si>
  <si>
    <t>Ratio</t>
  </si>
  <si>
    <t>Operating Margin</t>
  </si>
  <si>
    <t>Net Margin</t>
  </si>
  <si>
    <t>Capital to Risk Weighted Assets Ratio</t>
  </si>
  <si>
    <t>Translation reserve</t>
  </si>
  <si>
    <t>Liabilities</t>
  </si>
  <si>
    <t xml:space="preserve">As at 31 December </t>
  </si>
  <si>
    <t>Borrowings from Bangladesh Bank</t>
  </si>
  <si>
    <t>Investments income</t>
  </si>
  <si>
    <t>Other operating income</t>
  </si>
  <si>
    <t>Operating Income</t>
  </si>
  <si>
    <t>Operating Expenses</t>
  </si>
  <si>
    <t>Interest payment</t>
  </si>
  <si>
    <t>Receipts from other operating activities</t>
  </si>
  <si>
    <t>Payment for other operating acitivities</t>
  </si>
  <si>
    <t>Other assets</t>
  </si>
  <si>
    <t>Banlgadesh bank bills</t>
  </si>
  <si>
    <t>Encumbured securities</t>
  </si>
  <si>
    <t>Sale/investments in shares</t>
  </si>
  <si>
    <t>Redemption of BBL Bond</t>
  </si>
  <si>
    <t>Investment in prize bond</t>
  </si>
  <si>
    <t>Acquisition of fixed assets</t>
  </si>
  <si>
    <t>Purchase of intangible asset</t>
  </si>
  <si>
    <t>Disposal of fixed assets</t>
  </si>
  <si>
    <t>Proceeds from issue of preference shares</t>
  </si>
  <si>
    <t>Proceeds form agent &amp; customer deposit</t>
  </si>
  <si>
    <t>Payment for lease finance</t>
  </si>
  <si>
    <t>Money at call &amp; short notice</t>
  </si>
  <si>
    <t>Balance with Bangldesh Bank  &amp; its agent bank</t>
  </si>
  <si>
    <t>Bills purchased &amp; discounted</t>
  </si>
  <si>
    <t>Fixed asset</t>
  </si>
  <si>
    <t>Paid up share capital</t>
  </si>
  <si>
    <t>Revaluation reserve in govt securities</t>
  </si>
  <si>
    <t>Asset revaluation reserve</t>
  </si>
  <si>
    <t>Net Operating Cash Flow Per Share</t>
  </si>
  <si>
    <t>Shares to Calculate NOCFPS</t>
  </si>
  <si>
    <t>Share of profit /loss of associaties</t>
  </si>
  <si>
    <t>Earnings per share (par value Taka 10)</t>
  </si>
  <si>
    <t>Shares to Calculate EPS</t>
  </si>
  <si>
    <t>Commssion, exchange and brokerage</t>
  </si>
  <si>
    <t>Rent, taxes, insurance,electricity etc</t>
  </si>
  <si>
    <t>Postage, stamps, telecommunication etc</t>
  </si>
  <si>
    <t>Stationery, printing, adveritsing etc</t>
  </si>
  <si>
    <t>Profit Before Provisions</t>
  </si>
  <si>
    <t>Net interest income/net profit on investments</t>
  </si>
  <si>
    <t>Total Provisions</t>
  </si>
  <si>
    <t>Profit Before Taxation</t>
  </si>
  <si>
    <t>Provision for Taxation</t>
  </si>
  <si>
    <t>Net Profit</t>
  </si>
  <si>
    <t>Property and Assets</t>
  </si>
  <si>
    <t>Balance with Other Banks and Financial Institutions</t>
  </si>
  <si>
    <t>Money at call and on short notice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</si>
  <si>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</si>
  <si>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</si>
  <si>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</si>
  <si>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</si>
  <si>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</si>
  <si>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Borrowings from Other Banks, Financial Institutions and Agents</t>
  </si>
  <si>
    <t>Deposits and Other Accounts</t>
  </si>
  <si>
    <t>Other Liabilities</t>
  </si>
  <si>
    <t>Shareholders’ Equity</t>
  </si>
  <si>
    <t>Non-controlling interest</t>
  </si>
  <si>
    <t>Net assets value per share</t>
  </si>
  <si>
    <t>Shares to calculate NAVPS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</si>
  <si>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</si>
  <si>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</si>
  <si>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</si>
  <si>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</si>
  <si>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Change in Cash Flows</t>
  </si>
  <si>
    <t>Adjustment of disposal of BITS</t>
  </si>
  <si>
    <t>Effects of exchange rate changes on cash and cash equivalents</t>
  </si>
  <si>
    <t>Cash and Cash Equivalents at Beginning Period</t>
  </si>
  <si>
    <t>Cash and Cash Equivalents at End of Period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</si>
  <si>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</si>
  <si>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</si>
  <si>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</si>
  <si>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</si>
  <si>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</si>
  <si>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Balance Sheet</t>
  </si>
  <si>
    <t>Income Statement</t>
  </si>
  <si>
    <t>Cash Flow Statement</t>
  </si>
  <si>
    <t>BRAC Bank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</si>
</sst>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  <xf numFmtId="164" fontId="1" fillId="0" borderId="0" xfId="0" applyNumberFormat="1" applyFont="1"/>
    <xf numFmtId="164" fontId="1" fillId="0" borderId="0" xfId="1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1" fillId="0" borderId="0" xfId="1" applyNumberFormat="1" applyFont="1" applyAlignment="1">
      <alignment wrapText="1"/>
    </xf>
    <xf numFmtId="164" fontId="0" fillId="0" borderId="0" xfId="0" applyNumberFormat="1" applyAlignment="1">
      <alignment wrapText="1"/>
    </xf>
    <xf numFmtId="164" fontId="1" fillId="0" borderId="0" xfId="0" applyNumberFormat="1" applyFont="1" applyAlignment="1">
      <alignment wrapText="1"/>
    </xf>
    <xf numFmtId="1" fontId="3" fillId="0" borderId="0" xfId="1" applyNumberFormat="1" applyFont="1" applyAlignment="1">
      <alignment horizontal="center"/>
    </xf>
    <xf numFmtId="10" fontId="0" fillId="0" borderId="0" xfId="2" applyNumberFormat="1" applyFont="1"/>
    <xf numFmtId="43" fontId="0" fillId="0" borderId="0" xfId="1" applyNumberFormat="1" applyFont="1"/>
    <xf numFmtId="2" fontId="0" fillId="0" borderId="0" xfId="0" applyNumberFormat="1" applyAlignment="1">
      <alignment wrapText="1"/>
    </xf>
    <xf numFmtId="3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1" xfId="0" applyFont="1" applyBorder="1"/>
    <xf numFmtId="0" fontId="4" fillId="0" borderId="0" xfId="0" applyFont="1" applyBorder="1"/>
    <xf numFmtId="0" fontId="4" fillId="0" borderId="0" xfId="0" applyFont="1"/>
    <xf numFmtId="0" fontId="1" fillId="0" borderId="2" xfId="0" applyFont="1" applyBorder="1"/>
    <xf numFmtId="3" fontId="1" fillId="0" borderId="0" xfId="0" applyNumberFormat="1" applyFont="1"/>
    <xf numFmtId="0" fontId="0" fillId="0" borderId="0" xfId="0" applyFont="1"/>
    <xf numFmtId="164" fontId="2" fillId="0" borderId="0" xfId="1" applyNumberFormat="1" applyFont="1"/>
    <xf numFmtId="3" fontId="0" fillId="0" borderId="0" xfId="0" applyNumberFormat="1" applyFont="1"/>
    <xf numFmtId="2" fontId="1" fillId="0" borderId="0" xfId="0" applyNumberFormat="1" applyFont="1"/>
    <xf numFmtId="0" fontId="1" fillId="0" borderId="0" xfId="0" applyFont="1" applyBorder="1"/>
    <xf numFmtId="0" fontId="1" fillId="0" borderId="1" xfId="0" applyFont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workbookViewId="0">
      <pane xSplit="1" ySplit="4" topLeftCell="C5" activePane="bottomRight" state="frozen"/>
      <selection pane="topRight" activeCell="B1" sqref="B1"/>
      <selection pane="bottomLeft" activeCell="A3" sqref="A3"/>
      <selection pane="bottomRight" activeCell="H38" sqref="H38"/>
    </sheetView>
  </sheetViews>
  <sheetFormatPr defaultRowHeight="15" x14ac:dyDescent="0.25"/>
  <cols>
    <col min="1" max="1" width="58.140625" bestFit="1" customWidth="1"/>
    <col min="2" max="2" width="16.5703125" customWidth="1"/>
    <col min="3" max="3" width="17.7109375" bestFit="1" customWidth="1"/>
    <col min="4" max="4" width="18" bestFit="1" customWidth="1"/>
    <col min="5" max="7" width="18.7109375" bestFit="1" customWidth="1"/>
    <col min="8" max="8" width="16.28515625" bestFit="1" customWidth="1"/>
  </cols>
  <sheetData>
    <row r="1" spans="1:8" x14ac:dyDescent="0.25">
      <c r="A1" s="1" t="s">
        <v>146</v>
      </c>
    </row>
    <row r="2" spans="1:8" x14ac:dyDescent="0.25">
      <c r="A2" s="1" t="s">
        <v>143</v>
      </c>
    </row>
    <row r="3" spans="1:8" x14ac:dyDescent="0.25">
      <c r="A3" t="s">
        <v>71</v>
      </c>
    </row>
    <row r="4" spans="1:8" x14ac:dyDescent="0.25">
      <c r="B4">
        <v>2012</v>
      </c>
      <c r="C4" s="18">
        <v>2013</v>
      </c>
      <c r="D4" s="18">
        <v>2014</v>
      </c>
      <c r="E4" s="18">
        <v>2015</v>
      </c>
      <c r="F4" s="18">
        <v>2016</v>
      </c>
      <c r="G4" s="18">
        <v>2017</v>
      </c>
      <c r="H4" s="18">
        <v>2018</v>
      </c>
    </row>
    <row r="5" spans="1:8" x14ac:dyDescent="0.25">
      <c r="A5" s="30" t="s">
        <v>114</v>
      </c>
      <c r="B5" s="6">
        <f>B6+B9+B13+B16+B20+B21+B22+B23+B12</f>
        <v>180396133411</v>
      </c>
      <c r="C5" s="6">
        <f t="shared" ref="C5:H5" si="0">C6+C9+C13+C16+C20+C21+C22+C23+C12</f>
        <v>185576398524</v>
      </c>
      <c r="D5" s="6">
        <f t="shared" si="0"/>
        <v>209733601225</v>
      </c>
      <c r="E5" s="6">
        <f t="shared" si="0"/>
        <v>231822841330</v>
      </c>
      <c r="F5" s="6">
        <f t="shared" si="0"/>
        <v>268324018065</v>
      </c>
      <c r="G5" s="6">
        <f t="shared" si="0"/>
        <v>319550216302</v>
      </c>
      <c r="H5" s="6">
        <f t="shared" si="0"/>
        <v>358004626083</v>
      </c>
    </row>
    <row r="6" spans="1:8" x14ac:dyDescent="0.25">
      <c r="A6" s="21" t="s">
        <v>0</v>
      </c>
      <c r="B6" s="5">
        <f>SUM(B7:B8)</f>
        <v>13581915641</v>
      </c>
      <c r="C6" s="5">
        <f t="shared" ref="C6:H6" si="1">SUM(C7:C8)</f>
        <v>17145674283</v>
      </c>
      <c r="D6" s="5">
        <f t="shared" si="1"/>
        <v>17091323727</v>
      </c>
      <c r="E6" s="5">
        <f t="shared" si="1"/>
        <v>16227438475</v>
      </c>
      <c r="F6" s="5">
        <f t="shared" si="1"/>
        <v>15827759714</v>
      </c>
      <c r="G6" s="5">
        <f t="shared" si="1"/>
        <v>18301854032</v>
      </c>
      <c r="H6" s="5">
        <f t="shared" si="1"/>
        <v>22394474142</v>
      </c>
    </row>
    <row r="7" spans="1:8" x14ac:dyDescent="0.25">
      <c r="A7" t="s">
        <v>1</v>
      </c>
      <c r="B7" s="3">
        <v>4750845270</v>
      </c>
      <c r="C7" s="3">
        <v>8526841263</v>
      </c>
      <c r="D7" s="3">
        <v>7560169362</v>
      </c>
      <c r="E7" s="3">
        <v>5634556964</v>
      </c>
      <c r="F7" s="3">
        <v>5411271407</v>
      </c>
      <c r="G7" s="3">
        <v>6109792050</v>
      </c>
      <c r="H7" s="17">
        <v>6674699654</v>
      </c>
    </row>
    <row r="8" spans="1:8" x14ac:dyDescent="0.25">
      <c r="A8" t="s">
        <v>93</v>
      </c>
      <c r="B8" s="3">
        <v>8831070371</v>
      </c>
      <c r="C8" s="3">
        <v>8618833020</v>
      </c>
      <c r="D8" s="3">
        <v>9531154365</v>
      </c>
      <c r="E8" s="3">
        <v>10592881511</v>
      </c>
      <c r="F8" s="3">
        <v>10416488307</v>
      </c>
      <c r="G8" s="3">
        <v>12192061982</v>
      </c>
      <c r="H8" s="17">
        <v>15719774488</v>
      </c>
    </row>
    <row r="9" spans="1:8" x14ac:dyDescent="0.25">
      <c r="A9" s="22" t="s">
        <v>115</v>
      </c>
      <c r="B9" s="6">
        <f>SUM(B10:B11)</f>
        <v>10978155044</v>
      </c>
      <c r="C9" s="6">
        <f t="shared" ref="C9:H9" si="2">SUM(C10:C11)</f>
        <v>11502822058</v>
      </c>
      <c r="D9" s="6">
        <f t="shared" si="2"/>
        <v>25264857467</v>
      </c>
      <c r="E9" s="6">
        <f t="shared" si="2"/>
        <v>24790485928</v>
      </c>
      <c r="F9" s="6">
        <f t="shared" si="2"/>
        <v>31148142995</v>
      </c>
      <c r="G9" s="6">
        <f t="shared" si="2"/>
        <v>43355772365</v>
      </c>
      <c r="H9" s="6">
        <f t="shared" si="2"/>
        <v>44651943921</v>
      </c>
    </row>
    <row r="10" spans="1:8" x14ac:dyDescent="0.25">
      <c r="A10" t="s">
        <v>2</v>
      </c>
      <c r="B10" s="3">
        <v>10338261494</v>
      </c>
      <c r="C10" s="3">
        <v>9214178364</v>
      </c>
      <c r="D10" s="3">
        <v>24096693266</v>
      </c>
      <c r="E10" s="3">
        <v>20030174259</v>
      </c>
      <c r="F10" s="3">
        <v>29024134806</v>
      </c>
      <c r="G10" s="3">
        <v>39974980085</v>
      </c>
      <c r="H10" s="17">
        <v>41918719170</v>
      </c>
    </row>
    <row r="11" spans="1:8" x14ac:dyDescent="0.25">
      <c r="A11" t="s">
        <v>3</v>
      </c>
      <c r="B11" s="3">
        <v>639893550</v>
      </c>
      <c r="C11" s="3">
        <v>2288643694</v>
      </c>
      <c r="D11" s="3">
        <v>1168164201</v>
      </c>
      <c r="E11" s="3">
        <v>4760311669</v>
      </c>
      <c r="F11" s="3">
        <v>2124008189</v>
      </c>
      <c r="G11" s="3">
        <v>3380792280</v>
      </c>
      <c r="H11" s="17">
        <v>2733224751</v>
      </c>
    </row>
    <row r="12" spans="1:8" x14ac:dyDescent="0.25">
      <c r="A12" s="22" t="s">
        <v>116</v>
      </c>
      <c r="B12" s="3">
        <v>0</v>
      </c>
      <c r="C12" s="3"/>
      <c r="D12" s="3"/>
      <c r="E12" s="3"/>
      <c r="F12" s="3"/>
      <c r="G12" s="3"/>
    </row>
    <row r="13" spans="1:8" x14ac:dyDescent="0.25">
      <c r="A13" s="22" t="s">
        <v>5</v>
      </c>
      <c r="B13" s="6">
        <f>SUM(B14:B15)</f>
        <v>25463079931</v>
      </c>
      <c r="C13" s="6">
        <f t="shared" ref="C13:H13" si="3">SUM(C14:C15)</f>
        <v>21483906130</v>
      </c>
      <c r="D13" s="6">
        <f t="shared" si="3"/>
        <v>24225504521</v>
      </c>
      <c r="E13" s="6">
        <f t="shared" si="3"/>
        <v>20017491682</v>
      </c>
      <c r="F13" s="6">
        <f t="shared" si="3"/>
        <v>22937709817</v>
      </c>
      <c r="G13" s="6">
        <f t="shared" si="3"/>
        <v>26889161707</v>
      </c>
      <c r="H13" s="6">
        <f t="shared" si="3"/>
        <v>35133273327</v>
      </c>
    </row>
    <row r="14" spans="1:8" x14ac:dyDescent="0.25">
      <c r="A14" t="s">
        <v>6</v>
      </c>
      <c r="B14" s="3">
        <v>21858309744</v>
      </c>
      <c r="C14" s="3">
        <v>19365124617</v>
      </c>
      <c r="D14" s="3">
        <v>20559303620</v>
      </c>
      <c r="E14" s="3">
        <v>14979456068</v>
      </c>
      <c r="F14" s="3">
        <v>17045441443</v>
      </c>
      <c r="G14" s="3">
        <v>19193023616</v>
      </c>
      <c r="H14" s="17">
        <v>27925905144</v>
      </c>
    </row>
    <row r="15" spans="1:8" x14ac:dyDescent="0.25">
      <c r="A15" t="s">
        <v>7</v>
      </c>
      <c r="B15" s="3">
        <v>3604770187</v>
      </c>
      <c r="C15" s="3">
        <v>2118781513</v>
      </c>
      <c r="D15" s="3">
        <v>3666200901</v>
      </c>
      <c r="E15" s="3">
        <v>5038035614</v>
      </c>
      <c r="F15" s="3">
        <v>5892268374</v>
      </c>
      <c r="G15" s="3">
        <v>7696138091</v>
      </c>
      <c r="H15" s="17">
        <v>7207368183</v>
      </c>
    </row>
    <row r="16" spans="1:8" x14ac:dyDescent="0.25">
      <c r="A16" s="22" t="s">
        <v>117</v>
      </c>
      <c r="B16" s="6">
        <f>SUM(B17:B19)</f>
        <v>114086283174</v>
      </c>
      <c r="C16" s="6">
        <f t="shared" ref="C16:H16" si="4">SUM(C17:C19)</f>
        <v>119514547936</v>
      </c>
      <c r="D16" s="6">
        <f t="shared" si="4"/>
        <v>124299994135</v>
      </c>
      <c r="E16" s="6">
        <f t="shared" si="4"/>
        <v>149934139696</v>
      </c>
      <c r="F16" s="6">
        <f t="shared" si="4"/>
        <v>175841420944</v>
      </c>
      <c r="G16" s="6">
        <f t="shared" si="4"/>
        <v>203431019401</v>
      </c>
      <c r="H16" s="6">
        <f t="shared" si="4"/>
        <v>238400399660</v>
      </c>
    </row>
    <row r="17" spans="1:8" x14ac:dyDescent="0.25">
      <c r="A17" t="s">
        <v>9</v>
      </c>
      <c r="B17" s="3">
        <v>113485146984</v>
      </c>
      <c r="C17" s="3">
        <v>118683980593</v>
      </c>
      <c r="D17" s="3">
        <v>123717849561</v>
      </c>
      <c r="E17" s="3">
        <v>148646144849</v>
      </c>
      <c r="F17" s="3">
        <v>112728439450</v>
      </c>
      <c r="G17" s="3">
        <v>116620559298</v>
      </c>
      <c r="H17" s="17">
        <v>139883617667</v>
      </c>
    </row>
    <row r="18" spans="1:8" x14ac:dyDescent="0.25">
      <c r="A18" t="s">
        <v>10</v>
      </c>
      <c r="B18" s="3">
        <v>0</v>
      </c>
      <c r="C18" s="3">
        <v>0</v>
      </c>
      <c r="D18" s="3">
        <v>582144574</v>
      </c>
      <c r="E18" s="3">
        <v>1287994847</v>
      </c>
      <c r="F18" s="3">
        <v>61185461566</v>
      </c>
      <c r="G18" s="3">
        <v>81064166152</v>
      </c>
      <c r="H18" s="17">
        <v>80422409963</v>
      </c>
    </row>
    <row r="19" spans="1:8" x14ac:dyDescent="0.25">
      <c r="A19" t="s">
        <v>94</v>
      </c>
      <c r="B19" s="3">
        <v>601136190</v>
      </c>
      <c r="C19" s="3">
        <v>830567343</v>
      </c>
      <c r="D19" s="3"/>
      <c r="E19" s="3"/>
      <c r="F19" s="3">
        <v>1927519928</v>
      </c>
      <c r="G19" s="3">
        <v>5746293951</v>
      </c>
      <c r="H19" s="17">
        <v>18094372030</v>
      </c>
    </row>
    <row r="20" spans="1:8" x14ac:dyDescent="0.25">
      <c r="A20" s="21" t="s">
        <v>118</v>
      </c>
      <c r="B20" s="3">
        <v>2861824309</v>
      </c>
      <c r="C20" s="3">
        <v>2792707112</v>
      </c>
      <c r="D20" s="3">
        <v>3552406494</v>
      </c>
      <c r="E20" s="3">
        <v>4038487515</v>
      </c>
      <c r="F20" s="3">
        <v>4233151608</v>
      </c>
      <c r="G20" s="3">
        <v>5610423547</v>
      </c>
      <c r="H20" s="17">
        <v>6265160203</v>
      </c>
    </row>
    <row r="21" spans="1:8" x14ac:dyDescent="0.25">
      <c r="A21" s="21" t="s">
        <v>119</v>
      </c>
      <c r="B21" s="3">
        <v>11997406400</v>
      </c>
      <c r="C21" s="3">
        <v>11664448733</v>
      </c>
      <c r="D21" s="3">
        <v>13857269390</v>
      </c>
      <c r="E21" s="3">
        <v>15340369249</v>
      </c>
      <c r="F21" s="3">
        <v>16891450983</v>
      </c>
      <c r="G21" s="3">
        <v>20547926418</v>
      </c>
      <c r="H21" s="17">
        <v>9665434144</v>
      </c>
    </row>
    <row r="22" spans="1:8" x14ac:dyDescent="0.25">
      <c r="A22" s="21" t="s">
        <v>120</v>
      </c>
      <c r="B22" s="3">
        <v>0</v>
      </c>
      <c r="C22" s="3">
        <v>0</v>
      </c>
      <c r="D22" s="3">
        <v>0</v>
      </c>
      <c r="E22" s="3">
        <v>62230075</v>
      </c>
      <c r="F22" s="3">
        <v>62230075</v>
      </c>
      <c r="G22" s="3">
        <v>63430075</v>
      </c>
      <c r="H22" s="17">
        <v>66471775</v>
      </c>
    </row>
    <row r="23" spans="1:8" x14ac:dyDescent="0.25">
      <c r="A23" s="21" t="s">
        <v>11</v>
      </c>
      <c r="B23" s="3">
        <v>1427468912</v>
      </c>
      <c r="C23" s="3">
        <v>1472292272</v>
      </c>
      <c r="D23" s="3">
        <v>1442245491</v>
      </c>
      <c r="E23" s="3">
        <v>1412198710</v>
      </c>
      <c r="F23" s="3">
        <v>1382151929</v>
      </c>
      <c r="G23" s="3">
        <v>1350628757</v>
      </c>
      <c r="H23" s="17">
        <v>1427468911</v>
      </c>
    </row>
    <row r="24" spans="1:8" x14ac:dyDescent="0.25">
      <c r="B24" s="3"/>
      <c r="C24" s="3"/>
      <c r="D24" s="3"/>
      <c r="E24" s="3"/>
      <c r="F24" s="3"/>
      <c r="G24" s="3"/>
    </row>
    <row r="25" spans="1:8" x14ac:dyDescent="0.25">
      <c r="A25" s="30" t="s">
        <v>121</v>
      </c>
      <c r="B25" s="6">
        <f>(B26+B38+B49)+1</f>
        <v>180396133411</v>
      </c>
      <c r="C25" s="6">
        <f t="shared" ref="C25:H25" si="5">(C26+C38+C49)+1</f>
        <v>185576398525</v>
      </c>
      <c r="D25" s="6">
        <f t="shared" si="5"/>
        <v>209733601226</v>
      </c>
      <c r="E25" s="6">
        <f t="shared" si="5"/>
        <v>231822841331</v>
      </c>
      <c r="F25" s="6">
        <f t="shared" si="5"/>
        <v>268324018066</v>
      </c>
      <c r="G25" s="6">
        <f t="shared" si="5"/>
        <v>319550216303</v>
      </c>
      <c r="H25" s="6">
        <f t="shared" si="5"/>
        <v>358004626084</v>
      </c>
    </row>
    <row r="26" spans="1:8" x14ac:dyDescent="0.25">
      <c r="A26" s="22" t="s">
        <v>70</v>
      </c>
      <c r="B26" s="6">
        <f t="shared" ref="B26:H26" si="6">B27+B28+B29+B30+B31+B37</f>
        <v>168921264092</v>
      </c>
      <c r="C26" s="6">
        <f t="shared" si="6"/>
        <v>171699362461</v>
      </c>
      <c r="D26" s="6">
        <f t="shared" si="6"/>
        <v>189122468244</v>
      </c>
      <c r="E26" s="6">
        <f t="shared" si="6"/>
        <v>210332112476</v>
      </c>
      <c r="F26" s="6">
        <f t="shared" si="6"/>
        <v>244584117252</v>
      </c>
      <c r="G26" s="6">
        <f t="shared" si="6"/>
        <v>291120373411</v>
      </c>
      <c r="H26" s="6">
        <f t="shared" si="6"/>
        <v>316304440781</v>
      </c>
    </row>
    <row r="27" spans="1:8" s="1" customFormat="1" x14ac:dyDescent="0.25">
      <c r="A27" s="22" t="s">
        <v>122</v>
      </c>
      <c r="B27" s="6">
        <v>4918169184</v>
      </c>
      <c r="C27" s="6">
        <v>15099564380</v>
      </c>
      <c r="D27" s="6">
        <v>9354167049</v>
      </c>
      <c r="E27" s="6">
        <v>24671834522</v>
      </c>
      <c r="F27" s="6">
        <v>19131258722</v>
      </c>
      <c r="G27" s="6">
        <v>23210933175</v>
      </c>
      <c r="H27" s="24">
        <v>22958478616</v>
      </c>
    </row>
    <row r="28" spans="1:8" s="1" customFormat="1" x14ac:dyDescent="0.25">
      <c r="A28" s="22" t="s">
        <v>72</v>
      </c>
      <c r="B28" s="6">
        <v>4526502247</v>
      </c>
      <c r="C28" s="6">
        <v>1437826249</v>
      </c>
      <c r="D28" s="6">
        <v>2387403892</v>
      </c>
      <c r="E28" s="6">
        <v>4527813643</v>
      </c>
      <c r="F28" s="6">
        <v>6752978397</v>
      </c>
      <c r="G28" s="6">
        <v>5595585766</v>
      </c>
      <c r="H28" s="24">
        <v>8344796525</v>
      </c>
    </row>
    <row r="29" spans="1:8" s="1" customFormat="1" x14ac:dyDescent="0.25">
      <c r="A29" s="22" t="s">
        <v>12</v>
      </c>
      <c r="B29" s="6">
        <v>3000000000</v>
      </c>
      <c r="C29" s="6">
        <v>3000000000</v>
      </c>
      <c r="D29" s="6">
        <v>3000000000</v>
      </c>
      <c r="E29" s="6">
        <v>3000000000</v>
      </c>
      <c r="F29" s="6">
        <v>2951079000</v>
      </c>
      <c r="G29" s="6">
        <v>2850148000</v>
      </c>
    </row>
    <row r="30" spans="1:8" s="1" customFormat="1" x14ac:dyDescent="0.25">
      <c r="A30" s="22" t="s">
        <v>4</v>
      </c>
      <c r="B30" s="6">
        <v>1990000000</v>
      </c>
      <c r="C30" s="6">
        <v>2847513000</v>
      </c>
      <c r="D30" s="6">
        <v>1220000000</v>
      </c>
      <c r="E30" s="6">
        <v>3780000000</v>
      </c>
      <c r="F30" s="6">
        <v>1303750000</v>
      </c>
      <c r="G30" s="6">
        <v>2700000000</v>
      </c>
    </row>
    <row r="31" spans="1:8" x14ac:dyDescent="0.25">
      <c r="A31" s="22" t="s">
        <v>123</v>
      </c>
      <c r="B31" s="6">
        <f>SUM(B32:B36)</f>
        <v>134244989307</v>
      </c>
      <c r="C31" s="6">
        <f t="shared" ref="C31:H31" si="7">SUM(C32:C36)</f>
        <v>126679221828</v>
      </c>
      <c r="D31" s="6">
        <f t="shared" si="7"/>
        <v>146366349410</v>
      </c>
      <c r="E31" s="6">
        <f t="shared" si="7"/>
        <v>142648188939</v>
      </c>
      <c r="F31" s="6">
        <f t="shared" si="7"/>
        <v>181478777560</v>
      </c>
      <c r="G31" s="6">
        <f t="shared" si="7"/>
        <v>216929919763</v>
      </c>
      <c r="H31" s="6">
        <f t="shared" si="7"/>
        <v>255073828613</v>
      </c>
    </row>
    <row r="32" spans="1:8" x14ac:dyDescent="0.25">
      <c r="A32" t="s">
        <v>13</v>
      </c>
      <c r="B32" s="3">
        <v>42141724262</v>
      </c>
      <c r="C32" s="3">
        <v>45686654323</v>
      </c>
      <c r="D32" s="3">
        <v>58303386705</v>
      </c>
      <c r="E32" s="3">
        <v>58230154895</v>
      </c>
      <c r="F32" s="3">
        <v>66657447378</v>
      </c>
      <c r="G32" s="3">
        <v>83474319154</v>
      </c>
      <c r="H32" s="17">
        <v>80225826007</v>
      </c>
    </row>
    <row r="33" spans="1:8" x14ac:dyDescent="0.25">
      <c r="A33" t="s">
        <v>14</v>
      </c>
      <c r="B33" s="3">
        <v>1693298032</v>
      </c>
      <c r="C33" s="3">
        <v>991931891</v>
      </c>
      <c r="D33" s="3">
        <v>1035003537</v>
      </c>
      <c r="E33" s="3">
        <v>843532886</v>
      </c>
      <c r="F33" s="3">
        <v>1309401487</v>
      </c>
      <c r="G33" s="3">
        <v>1013749416</v>
      </c>
      <c r="H33" s="17">
        <v>1528433733</v>
      </c>
    </row>
    <row r="34" spans="1:8" x14ac:dyDescent="0.25">
      <c r="A34" t="s">
        <v>15</v>
      </c>
      <c r="B34" s="3">
        <v>18130936581</v>
      </c>
      <c r="C34" s="3">
        <v>20738609556</v>
      </c>
      <c r="D34" s="3">
        <v>25820159618</v>
      </c>
      <c r="E34" s="3">
        <v>29105666315</v>
      </c>
      <c r="F34" s="3">
        <v>31368696186</v>
      </c>
      <c r="G34" s="3">
        <v>35100923580</v>
      </c>
      <c r="H34" s="17">
        <v>38320761103</v>
      </c>
    </row>
    <row r="35" spans="1:8" x14ac:dyDescent="0.25">
      <c r="A35" t="s">
        <v>95</v>
      </c>
      <c r="B35" s="3">
        <v>71999644228</v>
      </c>
      <c r="C35" s="3">
        <v>59077741206</v>
      </c>
      <c r="D35" s="3">
        <v>60785364555</v>
      </c>
      <c r="E35" s="3">
        <v>53409522433</v>
      </c>
      <c r="F35" s="3">
        <v>80737078388</v>
      </c>
      <c r="G35" s="3">
        <v>95556881123</v>
      </c>
      <c r="H35" s="17">
        <v>133388177229</v>
      </c>
    </row>
    <row r="36" spans="1:8" x14ac:dyDescent="0.25">
      <c r="A36" t="s">
        <v>16</v>
      </c>
      <c r="B36" s="3">
        <v>279386204</v>
      </c>
      <c r="C36" s="3">
        <v>184284852</v>
      </c>
      <c r="D36" s="3">
        <v>422434995</v>
      </c>
      <c r="E36" s="3">
        <v>1059312410</v>
      </c>
      <c r="F36" s="3">
        <v>1406154121</v>
      </c>
      <c r="G36" s="3">
        <v>1784046490</v>
      </c>
      <c r="H36" s="17">
        <v>1610630541</v>
      </c>
    </row>
    <row r="37" spans="1:8" s="1" customFormat="1" x14ac:dyDescent="0.25">
      <c r="A37" s="22" t="s">
        <v>124</v>
      </c>
      <c r="B37" s="6">
        <v>20241603354</v>
      </c>
      <c r="C37" s="6">
        <v>22635237004</v>
      </c>
      <c r="D37" s="6">
        <v>26794547893</v>
      </c>
      <c r="E37" s="6">
        <v>31704275372</v>
      </c>
      <c r="F37" s="6">
        <v>32966273573</v>
      </c>
      <c r="G37" s="6">
        <v>39833786707</v>
      </c>
      <c r="H37" s="24">
        <v>29927337027</v>
      </c>
    </row>
    <row r="38" spans="1:8" x14ac:dyDescent="0.25">
      <c r="A38" s="22" t="s">
        <v>125</v>
      </c>
      <c r="B38" s="6">
        <f>SUM(B39:B48)</f>
        <v>11025261642</v>
      </c>
      <c r="C38" s="6">
        <f t="shared" ref="C38:H38" si="8">SUM(C39:C48)</f>
        <v>13024054944</v>
      </c>
      <c r="D38" s="6">
        <f t="shared" si="8"/>
        <v>19288575777</v>
      </c>
      <c r="E38" s="6">
        <f t="shared" si="8"/>
        <v>20193251209</v>
      </c>
      <c r="F38" s="6">
        <f t="shared" si="8"/>
        <v>22264106438</v>
      </c>
      <c r="G38" s="6">
        <f t="shared" si="8"/>
        <v>26600143614</v>
      </c>
      <c r="H38" s="6">
        <f t="shared" si="8"/>
        <v>35250062723</v>
      </c>
    </row>
    <row r="39" spans="1:8" x14ac:dyDescent="0.25">
      <c r="A39" t="s">
        <v>96</v>
      </c>
      <c r="B39" s="3">
        <v>3854822400</v>
      </c>
      <c r="C39" s="3">
        <v>4433045760</v>
      </c>
      <c r="D39" s="3">
        <v>7092873210</v>
      </c>
      <c r="E39" s="3">
        <v>7092873210</v>
      </c>
      <c r="F39" s="3">
        <v>7104369100</v>
      </c>
      <c r="G39" s="3">
        <v>8552096940</v>
      </c>
      <c r="H39" s="17">
        <v>10725002850</v>
      </c>
    </row>
    <row r="40" spans="1:8" x14ac:dyDescent="0.25">
      <c r="A40" t="s">
        <v>18</v>
      </c>
      <c r="B40" s="3">
        <v>0</v>
      </c>
      <c r="C40" s="3">
        <v>2133446272</v>
      </c>
      <c r="D40" s="3">
        <v>4781671715</v>
      </c>
      <c r="E40" s="3">
        <v>4781671715</v>
      </c>
      <c r="F40" s="3">
        <v>5181774966</v>
      </c>
      <c r="G40" s="3">
        <v>3738490072</v>
      </c>
      <c r="H40" s="17">
        <v>3853767032</v>
      </c>
    </row>
    <row r="41" spans="1:8" x14ac:dyDescent="0.25">
      <c r="A41" t="s">
        <v>19</v>
      </c>
      <c r="B41" s="3">
        <v>1740102253</v>
      </c>
      <c r="C41" s="3">
        <v>3281594097</v>
      </c>
      <c r="D41" s="3">
        <v>3470350332</v>
      </c>
      <c r="E41" s="3">
        <v>3470350332</v>
      </c>
      <c r="F41" s="3">
        <v>3470350332</v>
      </c>
      <c r="G41" s="3">
        <v>4813606868</v>
      </c>
      <c r="H41" s="17">
        <v>6428088086</v>
      </c>
    </row>
    <row r="42" spans="1:8" x14ac:dyDescent="0.25">
      <c r="A42" t="s">
        <v>56</v>
      </c>
      <c r="B42" s="3"/>
      <c r="C42" s="3">
        <v>744701943</v>
      </c>
      <c r="D42" s="3">
        <v>693004816</v>
      </c>
      <c r="E42" s="3">
        <v>516373535</v>
      </c>
      <c r="F42" s="3">
        <v>0</v>
      </c>
      <c r="G42" s="3">
        <v>0</v>
      </c>
      <c r="H42" s="17">
        <v>78920073</v>
      </c>
    </row>
    <row r="43" spans="1:8" x14ac:dyDescent="0.25">
      <c r="A43" t="s">
        <v>53</v>
      </c>
      <c r="B43" s="3"/>
      <c r="C43" s="3">
        <v>23715983</v>
      </c>
      <c r="D43" s="3">
        <v>23715983</v>
      </c>
      <c r="E43" s="3">
        <v>23718584</v>
      </c>
      <c r="F43" s="3">
        <v>0</v>
      </c>
      <c r="G43" s="3">
        <v>0</v>
      </c>
    </row>
    <row r="44" spans="1:8" x14ac:dyDescent="0.25">
      <c r="A44" t="s">
        <v>20</v>
      </c>
      <c r="B44" s="3">
        <v>2934017286</v>
      </c>
      <c r="C44" s="3">
        <v>0</v>
      </c>
      <c r="D44" s="3">
        <v>0</v>
      </c>
      <c r="E44" s="3">
        <v>0</v>
      </c>
      <c r="F44" s="3">
        <v>355218455</v>
      </c>
      <c r="G44" s="3">
        <v>355218455</v>
      </c>
      <c r="H44" s="17">
        <v>355218455</v>
      </c>
    </row>
    <row r="45" spans="1:8" x14ac:dyDescent="0.25">
      <c r="A45" t="s">
        <v>97</v>
      </c>
      <c r="B45" s="3">
        <v>558121126</v>
      </c>
      <c r="C45" s="3">
        <v>0</v>
      </c>
      <c r="D45" s="3">
        <v>0</v>
      </c>
      <c r="E45" s="3">
        <v>219539410</v>
      </c>
      <c r="F45" s="3">
        <v>111643709</v>
      </c>
      <c r="G45" s="3">
        <v>23306557</v>
      </c>
      <c r="H45" s="17">
        <v>5593264</v>
      </c>
    </row>
    <row r="46" spans="1:8" x14ac:dyDescent="0.25">
      <c r="A46" t="s">
        <v>98</v>
      </c>
      <c r="B46" s="3">
        <v>23741603</v>
      </c>
      <c r="C46" s="3">
        <v>0</v>
      </c>
      <c r="D46" s="3">
        <v>0</v>
      </c>
      <c r="E46" s="3">
        <v>0</v>
      </c>
      <c r="F46" s="3">
        <v>516373535</v>
      </c>
      <c r="G46" s="3">
        <v>516373535</v>
      </c>
      <c r="H46" s="17">
        <v>478558600</v>
      </c>
    </row>
    <row r="47" spans="1:8" x14ac:dyDescent="0.25">
      <c r="A47" t="s">
        <v>69</v>
      </c>
      <c r="B47" s="3"/>
      <c r="C47" s="3"/>
      <c r="D47" s="3"/>
      <c r="E47" s="3"/>
      <c r="F47" s="3"/>
      <c r="G47" s="3"/>
      <c r="H47" s="17">
        <v>-17674822</v>
      </c>
    </row>
    <row r="48" spans="1:8" x14ac:dyDescent="0.25">
      <c r="A48" t="s">
        <v>21</v>
      </c>
      <c r="B48" s="3">
        <v>1914456974</v>
      </c>
      <c r="C48" s="3">
        <v>2407550889</v>
      </c>
      <c r="D48" s="3">
        <v>3226959721</v>
      </c>
      <c r="E48" s="3">
        <v>4088724423</v>
      </c>
      <c r="F48" s="3">
        <v>5524376341</v>
      </c>
      <c r="G48" s="3">
        <v>8601051187</v>
      </c>
      <c r="H48" s="17">
        <v>13342589185</v>
      </c>
    </row>
    <row r="49" spans="1:8" s="1" customFormat="1" x14ac:dyDescent="0.25">
      <c r="A49" s="22" t="s">
        <v>126</v>
      </c>
      <c r="B49" s="6">
        <v>449607676</v>
      </c>
      <c r="C49" s="6">
        <v>852981119</v>
      </c>
      <c r="D49" s="6">
        <v>1322557204</v>
      </c>
      <c r="E49" s="6">
        <v>1297477645</v>
      </c>
      <c r="F49" s="6">
        <v>1475794375</v>
      </c>
      <c r="G49" s="6">
        <v>1829699277</v>
      </c>
      <c r="H49" s="6">
        <v>6450122579</v>
      </c>
    </row>
    <row r="50" spans="1:8" x14ac:dyDescent="0.25">
      <c r="A50" s="20" t="s">
        <v>127</v>
      </c>
      <c r="B50" s="15">
        <f t="shared" ref="B50:H50" si="9">B38/(B39/10)</f>
        <v>28.601218157287867</v>
      </c>
      <c r="C50" s="15">
        <f t="shared" si="9"/>
        <v>29.379473276630467</v>
      </c>
      <c r="D50" s="15">
        <f t="shared" si="9"/>
        <v>27.19430505229629</v>
      </c>
      <c r="E50" s="15">
        <f t="shared" si="9"/>
        <v>28.469776085282653</v>
      </c>
      <c r="F50" s="15">
        <f t="shared" si="9"/>
        <v>31.338611669261386</v>
      </c>
      <c r="G50" s="15">
        <f t="shared" si="9"/>
        <v>31.103650719375498</v>
      </c>
      <c r="H50" s="15">
        <f t="shared" si="9"/>
        <v>32.86718261617991</v>
      </c>
    </row>
    <row r="51" spans="1:8" x14ac:dyDescent="0.25">
      <c r="A51" s="20" t="s">
        <v>128</v>
      </c>
      <c r="B51" s="6">
        <v>385482240</v>
      </c>
      <c r="C51" s="6">
        <v>443304576</v>
      </c>
      <c r="D51" s="6">
        <v>709287321</v>
      </c>
      <c r="E51" s="6">
        <v>709287321</v>
      </c>
      <c r="F51" s="6">
        <v>710436910</v>
      </c>
      <c r="G51" s="6">
        <v>855209694</v>
      </c>
      <c r="H51" s="6">
        <v>1072500285</v>
      </c>
    </row>
    <row r="52" spans="1:8" x14ac:dyDescent="0.25">
      <c r="B52" s="3"/>
      <c r="C52" s="3"/>
      <c r="D52" s="3"/>
      <c r="E52" s="3"/>
      <c r="F52" s="3"/>
      <c r="G52" s="3"/>
    </row>
    <row r="53" spans="1:8" x14ac:dyDescent="0.25">
      <c r="B53" s="3"/>
      <c r="C53" s="3"/>
      <c r="D53" s="3"/>
      <c r="E53" s="3"/>
      <c r="F53" s="3"/>
      <c r="G53" s="3"/>
    </row>
    <row r="54" spans="1:8" x14ac:dyDescent="0.25">
      <c r="B54" s="3"/>
      <c r="C54" s="3"/>
      <c r="D54" s="3"/>
      <c r="E54" s="3"/>
      <c r="F54" s="3"/>
      <c r="G54" s="3"/>
    </row>
    <row r="55" spans="1:8" x14ac:dyDescent="0.25">
      <c r="A55" s="1"/>
      <c r="B55" s="6"/>
      <c r="C55" s="6"/>
      <c r="D55" s="6"/>
      <c r="E55" s="6"/>
      <c r="F55" s="6"/>
      <c r="G55" s="6"/>
      <c r="H55" s="6"/>
    </row>
    <row r="56" spans="1:8" x14ac:dyDescent="0.25">
      <c r="B56" s="3"/>
      <c r="C56" s="3"/>
      <c r="D56" s="3"/>
      <c r="E56" s="3"/>
      <c r="F56" s="3"/>
      <c r="G56" s="3"/>
    </row>
    <row r="57" spans="1:8" x14ac:dyDescent="0.25">
      <c r="B57" s="3"/>
      <c r="C57" s="3"/>
      <c r="D57" s="3"/>
      <c r="E57" s="3"/>
      <c r="F57" s="3"/>
      <c r="G57" s="3"/>
    </row>
    <row r="58" spans="1:8" x14ac:dyDescent="0.25">
      <c r="B58" s="3"/>
      <c r="C58" s="3"/>
      <c r="D58" s="3"/>
      <c r="E58" s="3"/>
      <c r="F58" s="3"/>
      <c r="G58" s="3"/>
    </row>
    <row r="59" spans="1:8" x14ac:dyDescent="0.25">
      <c r="A59" s="1"/>
      <c r="B59" s="6"/>
      <c r="C59" s="6"/>
      <c r="D59" s="6"/>
      <c r="E59" s="6"/>
      <c r="F59" s="6"/>
      <c r="G59" s="6"/>
      <c r="H59" s="6"/>
    </row>
    <row r="60" spans="1:8" x14ac:dyDescent="0.25">
      <c r="B60" s="3"/>
      <c r="C60" s="3"/>
      <c r="D60" s="3"/>
      <c r="E60" s="3"/>
      <c r="F60" s="3"/>
      <c r="G60" s="3"/>
    </row>
    <row r="61" spans="1:8" x14ac:dyDescent="0.25">
      <c r="B61" s="3"/>
      <c r="C61" s="3"/>
      <c r="D61" s="3"/>
      <c r="E61" s="3"/>
      <c r="F61" s="3"/>
      <c r="G61" s="3"/>
    </row>
    <row r="62" spans="1:8" x14ac:dyDescent="0.25">
      <c r="B62" s="3"/>
      <c r="C62" s="3"/>
      <c r="D62" s="3"/>
      <c r="E62" s="3"/>
      <c r="F62" s="3"/>
      <c r="G62" s="3"/>
    </row>
    <row r="63" spans="1:8" x14ac:dyDescent="0.25">
      <c r="B63" s="3"/>
      <c r="C63" s="3"/>
      <c r="D63" s="3"/>
      <c r="E63" s="3"/>
      <c r="F63" s="3"/>
      <c r="G63" s="3"/>
    </row>
    <row r="64" spans="1:8" x14ac:dyDescent="0.25">
      <c r="B64" s="3"/>
      <c r="C64" s="3"/>
      <c r="D64" s="3"/>
      <c r="E64" s="3"/>
      <c r="F64" s="3"/>
      <c r="G64" s="3"/>
    </row>
    <row r="65" spans="1:7" x14ac:dyDescent="0.25">
      <c r="B65" s="3"/>
      <c r="C65" s="3"/>
      <c r="D65" s="3"/>
      <c r="E65" s="3"/>
      <c r="F65" s="3"/>
      <c r="G65" s="3"/>
    </row>
    <row r="66" spans="1:7" x14ac:dyDescent="0.25">
      <c r="B66" s="3"/>
      <c r="C66" s="3"/>
      <c r="D66" s="3"/>
      <c r="E66" s="3"/>
      <c r="F66" s="3"/>
      <c r="G66" s="3"/>
    </row>
    <row r="67" spans="1:7" x14ac:dyDescent="0.25">
      <c r="B67" s="3"/>
      <c r="C67" s="3"/>
      <c r="D67" s="3"/>
      <c r="E67" s="3"/>
      <c r="F67" s="3"/>
      <c r="G67" s="3"/>
    </row>
    <row r="68" spans="1:7" x14ac:dyDescent="0.25">
      <c r="B68" s="3"/>
      <c r="C68" s="3"/>
      <c r="D68" s="3"/>
      <c r="E68" s="3"/>
      <c r="F68" s="3"/>
      <c r="G68" s="3"/>
    </row>
    <row r="69" spans="1:7" x14ac:dyDescent="0.25">
      <c r="B69" s="3"/>
      <c r="C69" s="3"/>
      <c r="D69" s="3"/>
      <c r="E69" s="3"/>
      <c r="F69" s="3"/>
      <c r="G69" s="3"/>
    </row>
    <row r="70" spans="1:7" x14ac:dyDescent="0.25">
      <c r="B70" s="3"/>
      <c r="C70" s="3"/>
      <c r="D70" s="3"/>
      <c r="E70" s="3"/>
      <c r="F70" s="3"/>
      <c r="G70" s="3"/>
    </row>
    <row r="71" spans="1:7" x14ac:dyDescent="0.25">
      <c r="B71" s="3"/>
      <c r="C71" s="3"/>
      <c r="D71" s="3"/>
      <c r="E71" s="3"/>
      <c r="F71" s="3"/>
      <c r="G71" s="3"/>
    </row>
    <row r="72" spans="1:7" x14ac:dyDescent="0.25">
      <c r="A72" s="1"/>
      <c r="B72" s="6"/>
      <c r="C72" s="6"/>
      <c r="D72" s="6"/>
      <c r="E72" s="6"/>
      <c r="F72" s="6"/>
      <c r="G72" s="6"/>
    </row>
    <row r="73" spans="1:7" x14ac:dyDescent="0.25">
      <c r="B73" s="6"/>
      <c r="C73" s="6"/>
      <c r="D73" s="6"/>
      <c r="E73" s="6"/>
      <c r="F73" s="6"/>
      <c r="G73" s="6"/>
    </row>
    <row r="74" spans="1:7" x14ac:dyDescent="0.25">
      <c r="B74" s="3"/>
      <c r="C74" s="3"/>
      <c r="D74" s="3"/>
      <c r="E74" s="3"/>
      <c r="F74" s="3"/>
      <c r="G74" s="3"/>
    </row>
    <row r="75" spans="1:7" x14ac:dyDescent="0.25">
      <c r="B75" s="3"/>
      <c r="C75" s="3"/>
      <c r="D75" s="3"/>
      <c r="E75" s="3"/>
      <c r="F75" s="3"/>
      <c r="G75" s="3"/>
    </row>
    <row r="76" spans="1:7" x14ac:dyDescent="0.25">
      <c r="B76" s="6"/>
      <c r="C76" s="6"/>
      <c r="D76" s="6"/>
      <c r="E76" s="6"/>
      <c r="F76" s="6"/>
      <c r="G76" s="6"/>
    </row>
    <row r="77" spans="1:7" x14ac:dyDescent="0.25">
      <c r="A77" s="1"/>
      <c r="B77" s="3"/>
      <c r="C77" s="3"/>
      <c r="D77" s="3"/>
      <c r="E77" s="3"/>
      <c r="F77" s="3"/>
      <c r="G77" s="3"/>
    </row>
    <row r="78" spans="1:7" x14ac:dyDescent="0.25">
      <c r="B78" s="3"/>
      <c r="C78" s="3"/>
      <c r="D78" s="3"/>
      <c r="E78" s="3"/>
      <c r="F78" s="3"/>
      <c r="G78" s="3"/>
    </row>
    <row r="79" spans="1:7" x14ac:dyDescent="0.25">
      <c r="B79" s="3"/>
      <c r="C79" s="3"/>
      <c r="D79" s="3"/>
      <c r="E79" s="3"/>
      <c r="F79" s="3"/>
      <c r="G79" s="3"/>
    </row>
    <row r="80" spans="1:7" x14ac:dyDescent="0.25">
      <c r="B80" s="3"/>
      <c r="C80" s="3"/>
      <c r="D80" s="3"/>
      <c r="E80" s="3"/>
      <c r="F80" s="3"/>
      <c r="G80" s="3"/>
    </row>
    <row r="81" spans="1:7" x14ac:dyDescent="0.25">
      <c r="B81" s="3"/>
      <c r="C81" s="3"/>
      <c r="D81" s="3"/>
      <c r="E81" s="3"/>
      <c r="F81" s="3"/>
      <c r="G81" s="3"/>
    </row>
    <row r="82" spans="1:7" x14ac:dyDescent="0.25">
      <c r="A82" s="1"/>
      <c r="B82" s="6"/>
      <c r="C82" s="6"/>
      <c r="D82" s="6"/>
      <c r="E82" s="6"/>
      <c r="F82" s="6"/>
      <c r="G82" s="6"/>
    </row>
    <row r="83" spans="1:7" x14ac:dyDescent="0.25">
      <c r="A83" s="1"/>
      <c r="B83" s="6"/>
      <c r="C83" s="6"/>
      <c r="D83" s="6"/>
      <c r="E83" s="6"/>
      <c r="F83" s="6"/>
      <c r="G83" s="6"/>
    </row>
    <row r="84" spans="1:7" x14ac:dyDescent="0.25">
      <c r="B84" s="3"/>
      <c r="C84" s="3"/>
      <c r="D84" s="3"/>
      <c r="E84" s="3"/>
      <c r="F84" s="3"/>
      <c r="G84" s="3"/>
    </row>
    <row r="85" spans="1:7" x14ac:dyDescent="0.25">
      <c r="B85" s="3"/>
      <c r="C85" s="3"/>
      <c r="D85" s="3"/>
      <c r="E85" s="3"/>
      <c r="F85" s="3"/>
      <c r="G85" s="3"/>
    </row>
    <row r="86" spans="1:7" x14ac:dyDescent="0.25">
      <c r="B86" s="3"/>
      <c r="C86" s="3"/>
      <c r="D86" s="3"/>
      <c r="E86" s="3"/>
      <c r="F86" s="3"/>
      <c r="G86" s="3"/>
    </row>
    <row r="87" spans="1:7" x14ac:dyDescent="0.25">
      <c r="A87" s="1"/>
      <c r="B87" s="6"/>
      <c r="C87" s="6"/>
      <c r="D87" s="6"/>
      <c r="E87" s="6"/>
      <c r="F87" s="6"/>
      <c r="G87" s="6"/>
    </row>
    <row r="88" spans="1:7" x14ac:dyDescent="0.25">
      <c r="A88" s="1"/>
      <c r="B88" s="6"/>
      <c r="C88" s="6"/>
      <c r="D88" s="6"/>
      <c r="E88" s="6"/>
      <c r="F88" s="6"/>
      <c r="G88" s="6"/>
    </row>
    <row r="89" spans="1:7" x14ac:dyDescent="0.25">
      <c r="A89" s="1"/>
      <c r="B89" s="6"/>
      <c r="C89" s="3"/>
      <c r="D89" s="3"/>
      <c r="E89" s="3"/>
      <c r="F89" s="3"/>
      <c r="G89" s="3"/>
    </row>
    <row r="90" spans="1:7" x14ac:dyDescent="0.25">
      <c r="B90" s="3"/>
      <c r="C90" s="3"/>
      <c r="D90" s="3"/>
      <c r="E90" s="3"/>
      <c r="F90" s="3"/>
      <c r="G90" s="3"/>
    </row>
    <row r="91" spans="1:7" x14ac:dyDescent="0.25">
      <c r="A91" s="1"/>
      <c r="B91" s="3"/>
      <c r="C91" s="3"/>
      <c r="D91" s="3"/>
      <c r="E91" s="3"/>
      <c r="F91" s="3"/>
      <c r="G91" s="3"/>
    </row>
    <row r="92" spans="1:7" x14ac:dyDescent="0.25">
      <c r="B92" s="3"/>
      <c r="C92" s="3"/>
      <c r="D92" s="3"/>
      <c r="E92" s="3"/>
      <c r="F92" s="3"/>
      <c r="G92" s="3"/>
    </row>
    <row r="93" spans="1:7" x14ac:dyDescent="0.25">
      <c r="A93" s="1"/>
      <c r="B93" s="3"/>
      <c r="C93" s="3"/>
      <c r="D93" s="3"/>
      <c r="E93" s="3"/>
      <c r="F93" s="3"/>
      <c r="G93" s="3"/>
    </row>
    <row r="94" spans="1:7" x14ac:dyDescent="0.25">
      <c r="B94" s="3"/>
      <c r="C94" s="3"/>
      <c r="D94" s="3"/>
      <c r="E94" s="3"/>
      <c r="F94" s="3"/>
      <c r="G94" s="3"/>
    </row>
    <row r="95" spans="1:7" x14ac:dyDescent="0.25">
      <c r="B95" s="3"/>
      <c r="C95" s="3"/>
      <c r="D95" s="3"/>
      <c r="E95" s="3"/>
      <c r="F95" s="3"/>
      <c r="G95" s="3"/>
    </row>
    <row r="96" spans="1:7" x14ac:dyDescent="0.25">
      <c r="B96" s="3"/>
      <c r="C96" s="3"/>
      <c r="D96" s="3"/>
      <c r="E96" s="3"/>
      <c r="F96" s="3"/>
      <c r="G96" s="3"/>
    </row>
    <row r="97" spans="1:7" x14ac:dyDescent="0.25">
      <c r="B97" s="3"/>
      <c r="C97" s="3"/>
      <c r="D97" s="3"/>
      <c r="E97" s="3"/>
      <c r="F97" s="3"/>
      <c r="G97" s="3"/>
    </row>
    <row r="98" spans="1:7" x14ac:dyDescent="0.25">
      <c r="B98" s="3"/>
      <c r="C98" s="3"/>
      <c r="D98" s="3"/>
      <c r="E98" s="3"/>
      <c r="F98" s="3"/>
      <c r="G98" s="3"/>
    </row>
    <row r="99" spans="1:7" x14ac:dyDescent="0.25">
      <c r="B99" s="3"/>
      <c r="C99" s="3"/>
      <c r="D99" s="3"/>
      <c r="E99" s="3"/>
      <c r="F99" s="3"/>
      <c r="G99" s="3"/>
    </row>
    <row r="100" spans="1:7" x14ac:dyDescent="0.25">
      <c r="B100" s="3"/>
      <c r="C100" s="3"/>
      <c r="D100" s="3"/>
      <c r="E100" s="3"/>
      <c r="F100" s="3"/>
      <c r="G100" s="3"/>
    </row>
    <row r="101" spans="1:7" x14ac:dyDescent="0.25">
      <c r="B101" s="3"/>
      <c r="C101" s="3"/>
      <c r="D101" s="3"/>
      <c r="E101" s="3"/>
      <c r="F101" s="3"/>
      <c r="G101" s="3"/>
    </row>
    <row r="102" spans="1:7" x14ac:dyDescent="0.25">
      <c r="B102" s="3"/>
      <c r="C102" s="3"/>
      <c r="D102" s="3"/>
      <c r="E102" s="3"/>
      <c r="F102" s="3"/>
      <c r="G102" s="3"/>
    </row>
    <row r="103" spans="1:7" x14ac:dyDescent="0.25">
      <c r="B103" s="3"/>
      <c r="C103" s="3"/>
      <c r="D103" s="3"/>
      <c r="E103" s="3"/>
      <c r="F103" s="3"/>
      <c r="G103" s="3"/>
    </row>
    <row r="104" spans="1:7" x14ac:dyDescent="0.25">
      <c r="A104" s="8"/>
      <c r="B104" s="6"/>
      <c r="C104" s="6"/>
      <c r="D104" s="6"/>
      <c r="E104" s="6"/>
      <c r="F104" s="6"/>
      <c r="G104" s="6"/>
    </row>
    <row r="105" spans="1:7" x14ac:dyDescent="0.25">
      <c r="A105" s="7"/>
      <c r="B105" s="3"/>
      <c r="C105" s="3"/>
      <c r="D105" s="3"/>
      <c r="E105" s="3"/>
      <c r="F105" s="3"/>
      <c r="G105" s="3"/>
    </row>
    <row r="106" spans="1:7" x14ac:dyDescent="0.25">
      <c r="B106" s="3"/>
      <c r="C106" s="3"/>
      <c r="D106" s="3"/>
      <c r="E106" s="3"/>
      <c r="F106" s="3"/>
      <c r="G106" s="3"/>
    </row>
    <row r="107" spans="1:7" x14ac:dyDescent="0.25">
      <c r="B107" s="3"/>
      <c r="C107" s="3"/>
      <c r="D107" s="3"/>
      <c r="E107" s="3"/>
      <c r="F107" s="3"/>
      <c r="G107" s="3"/>
    </row>
    <row r="108" spans="1:7" x14ac:dyDescent="0.25">
      <c r="B108" s="3"/>
      <c r="C108" s="3"/>
      <c r="D108" s="3"/>
      <c r="E108" s="3"/>
      <c r="F108" s="3"/>
      <c r="G108" s="3"/>
    </row>
    <row r="109" spans="1:7" x14ac:dyDescent="0.25">
      <c r="B109" s="3"/>
      <c r="C109" s="3"/>
      <c r="D109" s="3"/>
      <c r="E109" s="3"/>
      <c r="F109" s="3"/>
      <c r="G109" s="3"/>
    </row>
    <row r="110" spans="1:7" x14ac:dyDescent="0.25">
      <c r="B110" s="3"/>
      <c r="C110" s="3"/>
      <c r="D110" s="3"/>
      <c r="E110" s="3"/>
      <c r="F110" s="3"/>
      <c r="G110" s="3"/>
    </row>
    <row r="111" spans="1:7" x14ac:dyDescent="0.25">
      <c r="B111" s="4"/>
      <c r="C111" s="5"/>
      <c r="D111" s="5"/>
      <c r="E111" s="5"/>
      <c r="F111" s="5"/>
      <c r="G111" s="5"/>
    </row>
    <row r="112" spans="1:7" x14ac:dyDescent="0.25">
      <c r="A112" s="1"/>
      <c r="B112" s="5"/>
      <c r="C112" s="5"/>
      <c r="D112" s="5"/>
      <c r="E112" s="5"/>
      <c r="F112" s="5"/>
      <c r="G112" s="5"/>
    </row>
    <row r="114" spans="1:7" x14ac:dyDescent="0.25">
      <c r="A114" s="1"/>
    </row>
    <row r="115" spans="1:7" x14ac:dyDescent="0.25">
      <c r="B115" s="3"/>
      <c r="C115" s="3"/>
      <c r="D115" s="3"/>
      <c r="E115" s="3"/>
      <c r="F115" s="3"/>
      <c r="G115" s="3"/>
    </row>
    <row r="116" spans="1:7" x14ac:dyDescent="0.25">
      <c r="B116" s="3"/>
      <c r="C116" s="3"/>
      <c r="D116" s="3"/>
      <c r="E116" s="3"/>
      <c r="F116" s="3"/>
      <c r="G116" s="3"/>
    </row>
    <row r="117" spans="1:7" x14ac:dyDescent="0.25">
      <c r="B117" s="3"/>
      <c r="C117" s="3"/>
      <c r="D117" s="3"/>
      <c r="E117" s="3"/>
      <c r="F117" s="3"/>
      <c r="G117" s="3"/>
    </row>
    <row r="118" spans="1:7" x14ac:dyDescent="0.25">
      <c r="B118" s="3"/>
      <c r="C118" s="3"/>
      <c r="D118" s="3"/>
      <c r="E118" s="3"/>
      <c r="F118" s="3"/>
      <c r="G118" s="3"/>
    </row>
    <row r="119" spans="1:7" x14ac:dyDescent="0.25">
      <c r="B119" s="3"/>
      <c r="C119" s="3"/>
      <c r="D119" s="3"/>
      <c r="E119" s="3"/>
      <c r="F119" s="3"/>
      <c r="G119" s="3"/>
    </row>
    <row r="120" spans="1:7" x14ac:dyDescent="0.25">
      <c r="B120" s="3"/>
      <c r="C120" s="3"/>
      <c r="D120" s="3"/>
      <c r="E120" s="3"/>
      <c r="F120" s="3"/>
      <c r="G120" s="3"/>
    </row>
    <row r="121" spans="1:7" x14ac:dyDescent="0.25">
      <c r="B121" s="3"/>
      <c r="C121" s="3"/>
      <c r="D121" s="3"/>
      <c r="E121" s="3"/>
      <c r="F121" s="3"/>
      <c r="G121" s="3"/>
    </row>
    <row r="122" spans="1:7" x14ac:dyDescent="0.25">
      <c r="B122" s="3"/>
      <c r="C122" s="3"/>
      <c r="D122" s="3"/>
      <c r="E122" s="3"/>
      <c r="F122" s="3"/>
      <c r="G122" s="3"/>
    </row>
    <row r="123" spans="1:7" x14ac:dyDescent="0.25">
      <c r="B123" s="3"/>
      <c r="C123" s="3"/>
      <c r="D123" s="3"/>
      <c r="E123" s="3"/>
      <c r="F123" s="3"/>
      <c r="G123" s="3"/>
    </row>
    <row r="124" spans="1:7" x14ac:dyDescent="0.25">
      <c r="B124" s="3"/>
      <c r="C124" s="3"/>
      <c r="D124" s="3"/>
      <c r="E124" s="3"/>
      <c r="F124" s="3"/>
      <c r="G124" s="3"/>
    </row>
    <row r="125" spans="1:7" x14ac:dyDescent="0.25">
      <c r="B125" s="3"/>
      <c r="C125" s="3"/>
      <c r="D125" s="3"/>
      <c r="E125" s="3"/>
      <c r="F125" s="3"/>
      <c r="G125" s="3"/>
    </row>
    <row r="126" spans="1:7" x14ac:dyDescent="0.25">
      <c r="B126" s="3"/>
      <c r="C126" s="3"/>
      <c r="D126" s="3"/>
      <c r="E126" s="3"/>
      <c r="F126" s="3"/>
      <c r="G126" s="3"/>
    </row>
    <row r="127" spans="1:7" x14ac:dyDescent="0.25">
      <c r="B127" s="3"/>
      <c r="C127" s="3"/>
      <c r="D127" s="3"/>
      <c r="E127" s="3"/>
      <c r="F127" s="3"/>
      <c r="G127" s="3"/>
    </row>
    <row r="128" spans="1:7" x14ac:dyDescent="0.25">
      <c r="A128" s="1"/>
      <c r="B128" s="6"/>
      <c r="C128" s="6"/>
      <c r="D128" s="6"/>
      <c r="E128" s="6"/>
      <c r="F128" s="6"/>
      <c r="G128" s="6"/>
    </row>
    <row r="129" spans="1:7" x14ac:dyDescent="0.25">
      <c r="B129" s="3"/>
      <c r="C129" s="3"/>
      <c r="D129" s="3"/>
      <c r="E129" s="3"/>
      <c r="F129" s="3"/>
      <c r="G129" s="3"/>
    </row>
    <row r="130" spans="1:7" x14ac:dyDescent="0.25">
      <c r="A130" s="1"/>
    </row>
    <row r="131" spans="1:7" x14ac:dyDescent="0.25">
      <c r="B131" s="3"/>
      <c r="C131" s="3"/>
      <c r="D131" s="3"/>
      <c r="E131" s="3"/>
      <c r="F131" s="3"/>
      <c r="G131" s="3"/>
    </row>
    <row r="132" spans="1:7" x14ac:dyDescent="0.25">
      <c r="B132" s="3"/>
      <c r="C132" s="3"/>
      <c r="D132" s="3"/>
      <c r="E132" s="3"/>
      <c r="F132" s="3"/>
      <c r="G132" s="3"/>
    </row>
    <row r="133" spans="1:7" x14ac:dyDescent="0.25">
      <c r="B133" s="3"/>
      <c r="C133" s="3"/>
      <c r="D133" s="3"/>
      <c r="E133" s="3"/>
      <c r="F133" s="3"/>
      <c r="G133" s="3"/>
    </row>
    <row r="134" spans="1:7" x14ac:dyDescent="0.25">
      <c r="B134" s="3"/>
      <c r="C134" s="3"/>
      <c r="D134" s="3"/>
      <c r="E134" s="3"/>
      <c r="F134" s="3"/>
      <c r="G134" s="3"/>
    </row>
    <row r="135" spans="1:7" x14ac:dyDescent="0.25">
      <c r="B135" s="3"/>
      <c r="C135" s="3"/>
      <c r="D135" s="3"/>
      <c r="E135" s="3"/>
      <c r="F135" s="3"/>
      <c r="G135" s="3"/>
    </row>
    <row r="136" spans="1:7" x14ac:dyDescent="0.25">
      <c r="B136" s="3"/>
      <c r="C136" s="3"/>
      <c r="D136" s="3"/>
      <c r="E136" s="3"/>
      <c r="F136" s="3"/>
      <c r="G136" s="3"/>
    </row>
    <row r="137" spans="1:7" x14ac:dyDescent="0.25">
      <c r="B137" s="3"/>
      <c r="C137" s="3"/>
      <c r="D137" s="3"/>
      <c r="E137" s="3"/>
      <c r="F137" s="3"/>
      <c r="G137" s="3"/>
    </row>
    <row r="138" spans="1:7" x14ac:dyDescent="0.25">
      <c r="B138" s="3"/>
      <c r="C138" s="3"/>
      <c r="D138" s="3"/>
      <c r="E138" s="3"/>
      <c r="F138" s="3"/>
      <c r="G138" s="3"/>
    </row>
    <row r="139" spans="1:7" x14ac:dyDescent="0.25">
      <c r="B139" s="3"/>
      <c r="C139" s="3"/>
      <c r="D139" s="3"/>
      <c r="E139" s="3"/>
      <c r="F139" s="3"/>
      <c r="G139" s="3"/>
    </row>
    <row r="140" spans="1:7" x14ac:dyDescent="0.25">
      <c r="B140" s="3"/>
      <c r="C140" s="3"/>
      <c r="D140" s="3"/>
      <c r="E140" s="3"/>
      <c r="F140" s="3"/>
      <c r="G140" s="3"/>
    </row>
    <row r="141" spans="1:7" x14ac:dyDescent="0.25">
      <c r="B141" s="3"/>
      <c r="C141" s="3"/>
      <c r="D141" s="3"/>
      <c r="E141" s="3"/>
      <c r="F141" s="3"/>
      <c r="G141" s="3"/>
    </row>
    <row r="142" spans="1:7" x14ac:dyDescent="0.25">
      <c r="B142" s="3"/>
      <c r="C142" s="3"/>
      <c r="D142" s="3"/>
      <c r="E142" s="3"/>
      <c r="F142" s="3"/>
      <c r="G142" s="3"/>
    </row>
    <row r="143" spans="1:7" x14ac:dyDescent="0.25">
      <c r="B143" s="3"/>
      <c r="C143" s="3"/>
      <c r="D143" s="3"/>
      <c r="E143" s="3"/>
      <c r="F143" s="3"/>
      <c r="G143" s="3"/>
    </row>
    <row r="144" spans="1:7" x14ac:dyDescent="0.25">
      <c r="B144" s="3"/>
      <c r="C144" s="3"/>
      <c r="D144" s="3"/>
      <c r="E144" s="3"/>
      <c r="F144" s="3"/>
      <c r="G144" s="3"/>
    </row>
    <row r="145" spans="1:8" x14ac:dyDescent="0.25">
      <c r="B145" s="3"/>
      <c r="C145" s="3"/>
      <c r="D145" s="3"/>
      <c r="E145" s="3"/>
      <c r="F145" s="3"/>
      <c r="G145" s="3"/>
    </row>
    <row r="146" spans="1:8" x14ac:dyDescent="0.25">
      <c r="B146" s="3"/>
      <c r="C146" s="3"/>
      <c r="D146" s="3"/>
      <c r="E146" s="3"/>
      <c r="F146" s="3"/>
      <c r="G146" s="3"/>
    </row>
    <row r="147" spans="1:8" x14ac:dyDescent="0.25">
      <c r="A147" s="1"/>
      <c r="B147" s="6"/>
      <c r="C147" s="6"/>
      <c r="D147" s="6"/>
      <c r="E147" s="6"/>
      <c r="F147" s="6"/>
      <c r="G147" s="6"/>
    </row>
    <row r="148" spans="1:8" x14ac:dyDescent="0.25">
      <c r="A148" s="1"/>
      <c r="B148" s="6"/>
      <c r="C148" s="6"/>
      <c r="D148" s="6"/>
      <c r="E148" s="6"/>
      <c r="F148" s="6"/>
      <c r="G148" s="6"/>
    </row>
    <row r="149" spans="1:8" x14ac:dyDescent="0.25">
      <c r="B149" s="3"/>
      <c r="C149" s="3"/>
      <c r="D149" s="3"/>
      <c r="E149" s="3"/>
      <c r="F149" s="3"/>
      <c r="G149" s="3"/>
    </row>
    <row r="150" spans="1:8" x14ac:dyDescent="0.25">
      <c r="B150" s="3"/>
      <c r="C150" s="3"/>
      <c r="D150" s="3"/>
      <c r="E150" s="3"/>
      <c r="F150" s="3"/>
      <c r="G150" s="3"/>
    </row>
    <row r="151" spans="1:8" x14ac:dyDescent="0.25">
      <c r="B151" s="3"/>
      <c r="C151" s="3"/>
      <c r="D151" s="3"/>
      <c r="E151" s="3"/>
      <c r="F151" s="3"/>
      <c r="G151" s="3"/>
    </row>
    <row r="152" spans="1:8" x14ac:dyDescent="0.25">
      <c r="A152" s="1"/>
      <c r="B152" s="6"/>
      <c r="C152" s="6"/>
      <c r="D152" s="6"/>
      <c r="E152" s="6"/>
      <c r="F152" s="6"/>
      <c r="G152" s="6"/>
      <c r="H152" s="6">
        <f t="shared" ref="H152" si="10">SUM(H148:H149)</f>
        <v>0</v>
      </c>
    </row>
    <row r="153" spans="1:8" x14ac:dyDescent="0.25">
      <c r="B153" s="3"/>
      <c r="C153" s="3"/>
      <c r="D153" s="3"/>
      <c r="E153" s="3"/>
      <c r="F153" s="3"/>
      <c r="G153" s="3"/>
    </row>
    <row r="154" spans="1:8" x14ac:dyDescent="0.25">
      <c r="B154" s="3"/>
      <c r="C154" s="3"/>
      <c r="D154" s="3"/>
      <c r="E154" s="3"/>
      <c r="F154" s="3"/>
      <c r="G154" s="3"/>
    </row>
    <row r="155" spans="1:8" x14ac:dyDescent="0.25">
      <c r="B155" s="3"/>
      <c r="C155" s="3"/>
      <c r="D155" s="3"/>
      <c r="E155" s="3"/>
      <c r="F155" s="3"/>
      <c r="G155" s="3"/>
    </row>
    <row r="156" spans="1:8" x14ac:dyDescent="0.25">
      <c r="B156" s="3"/>
      <c r="C156" s="3"/>
      <c r="D156" s="3"/>
      <c r="E156" s="3"/>
      <c r="F156" s="3"/>
      <c r="G156" s="3"/>
    </row>
    <row r="157" spans="1:8" x14ac:dyDescent="0.25">
      <c r="B157" s="3"/>
      <c r="C157" s="3"/>
      <c r="D157" s="3"/>
      <c r="E157" s="3"/>
      <c r="F157" s="3"/>
      <c r="G157" s="3"/>
    </row>
    <row r="158" spans="1:8" x14ac:dyDescent="0.25">
      <c r="B158" s="3"/>
      <c r="C158" s="3"/>
      <c r="D158" s="3"/>
      <c r="E158" s="3"/>
      <c r="F158" s="3"/>
      <c r="G158" s="3"/>
    </row>
    <row r="159" spans="1:8" x14ac:dyDescent="0.25">
      <c r="B159" s="3"/>
      <c r="C159" s="3"/>
      <c r="D159" s="3"/>
      <c r="E159" s="3"/>
      <c r="F159" s="3"/>
      <c r="G159" s="3"/>
    </row>
    <row r="160" spans="1:8" x14ac:dyDescent="0.25">
      <c r="B160" s="3"/>
      <c r="C160" s="3"/>
      <c r="D160" s="3"/>
      <c r="E160" s="3"/>
      <c r="F160" s="3"/>
      <c r="G160" s="3"/>
    </row>
    <row r="161" spans="2:7" x14ac:dyDescent="0.25">
      <c r="B161" s="3"/>
      <c r="C161" s="3"/>
      <c r="D161" s="3"/>
      <c r="E161" s="3"/>
      <c r="F161" s="3"/>
      <c r="G16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pane xSplit="1" ySplit="4" topLeftCell="B14" activePane="bottomRight" state="frozen"/>
      <selection pane="topRight" activeCell="C1" sqref="C1"/>
      <selection pane="bottomLeft" activeCell="A5" sqref="A5"/>
      <selection pane="bottomRight" activeCell="H39" sqref="H39"/>
    </sheetView>
  </sheetViews>
  <sheetFormatPr defaultRowHeight="15" x14ac:dyDescent="0.25"/>
  <cols>
    <col min="1" max="1" width="43.28515625" bestFit="1" customWidth="1"/>
    <col min="2" max="4" width="16" bestFit="1" customWidth="1"/>
    <col min="5" max="8" width="15.28515625" bestFit="1" customWidth="1"/>
  </cols>
  <sheetData>
    <row r="1" spans="1:8" x14ac:dyDescent="0.25">
      <c r="A1" s="1" t="s">
        <v>146</v>
      </c>
    </row>
    <row r="2" spans="1:8" x14ac:dyDescent="0.25">
      <c r="A2" s="1" t="s">
        <v>144</v>
      </c>
    </row>
    <row r="3" spans="1:8" x14ac:dyDescent="0.25">
      <c r="A3" t="s">
        <v>71</v>
      </c>
    </row>
    <row r="4" spans="1:8" x14ac:dyDescent="0.25">
      <c r="B4">
        <v>2012</v>
      </c>
      <c r="C4" s="18">
        <v>2013</v>
      </c>
      <c r="D4" s="18">
        <v>2014</v>
      </c>
      <c r="E4" s="18">
        <v>2015</v>
      </c>
      <c r="F4" s="18">
        <v>2016</v>
      </c>
      <c r="G4" s="18">
        <v>2017</v>
      </c>
      <c r="H4" s="18">
        <v>2018</v>
      </c>
    </row>
    <row r="5" spans="1:8" x14ac:dyDescent="0.25">
      <c r="A5" s="20" t="s">
        <v>75</v>
      </c>
      <c r="B5" s="24">
        <f>B6+SUM(B10:B12)</f>
        <v>11756855863</v>
      </c>
      <c r="C5" s="24">
        <f t="shared" ref="C5:H5" si="0">C6+SUM(C10:C12)</f>
        <v>14407028852</v>
      </c>
      <c r="D5" s="24">
        <f t="shared" si="0"/>
        <v>16166315148</v>
      </c>
      <c r="E5" s="24">
        <f t="shared" si="0"/>
        <v>18482501554</v>
      </c>
      <c r="F5" s="24">
        <f t="shared" si="0"/>
        <v>21436540744</v>
      </c>
      <c r="G5" s="24">
        <f t="shared" si="0"/>
        <v>23701400445</v>
      </c>
      <c r="H5" s="24">
        <f t="shared" si="0"/>
        <v>26007722266</v>
      </c>
    </row>
    <row r="6" spans="1:8" x14ac:dyDescent="0.25">
      <c r="A6" s="22" t="s">
        <v>109</v>
      </c>
      <c r="B6" s="24">
        <f t="shared" ref="B6:H6" si="1">B7-B8</f>
        <v>6824469276</v>
      </c>
      <c r="C6" s="24">
        <f t="shared" si="1"/>
        <v>7336990875</v>
      </c>
      <c r="D6" s="24">
        <f t="shared" si="1"/>
        <v>8682313381</v>
      </c>
      <c r="E6" s="24">
        <f t="shared" si="1"/>
        <v>9545810364</v>
      </c>
      <c r="F6" s="24">
        <f t="shared" si="1"/>
        <v>11720902634</v>
      </c>
      <c r="G6" s="24">
        <f t="shared" si="1"/>
        <v>13533481464</v>
      </c>
      <c r="H6" s="24">
        <f t="shared" si="1"/>
        <v>15803484799</v>
      </c>
    </row>
    <row r="7" spans="1:8" x14ac:dyDescent="0.25">
      <c r="A7" t="s">
        <v>22</v>
      </c>
      <c r="B7" s="3">
        <v>17528045159</v>
      </c>
      <c r="C7" s="3">
        <v>18715692063</v>
      </c>
      <c r="D7" s="3">
        <v>22269682075</v>
      </c>
      <c r="E7" s="3">
        <v>17700287627</v>
      </c>
      <c r="F7" s="3">
        <v>18310392086</v>
      </c>
      <c r="G7" s="3">
        <v>21734412978</v>
      </c>
      <c r="H7" s="17">
        <v>27463966939</v>
      </c>
    </row>
    <row r="8" spans="1:8" x14ac:dyDescent="0.25">
      <c r="A8" t="s">
        <v>23</v>
      </c>
      <c r="B8" s="3">
        <v>10703575883</v>
      </c>
      <c r="C8" s="3">
        <v>11378701188</v>
      </c>
      <c r="D8" s="3">
        <v>13587368694</v>
      </c>
      <c r="E8" s="3">
        <v>8154477263</v>
      </c>
      <c r="F8" s="3">
        <v>6589489452</v>
      </c>
      <c r="G8" s="3">
        <v>8200931514</v>
      </c>
      <c r="H8" s="17">
        <v>11660482140</v>
      </c>
    </row>
    <row r="9" spans="1:8" x14ac:dyDescent="0.25">
      <c r="B9" s="3"/>
      <c r="C9" s="3"/>
      <c r="D9" s="3"/>
      <c r="E9" s="3"/>
      <c r="F9" s="3"/>
      <c r="G9" s="3"/>
      <c r="H9" s="17"/>
    </row>
    <row r="10" spans="1:8" x14ac:dyDescent="0.25">
      <c r="A10" t="s">
        <v>73</v>
      </c>
      <c r="B10" s="3">
        <v>1535945862</v>
      </c>
      <c r="C10" s="3">
        <v>2766048421</v>
      </c>
      <c r="D10" s="3">
        <v>2486217457</v>
      </c>
      <c r="E10" s="3">
        <v>2496098709</v>
      </c>
      <c r="F10" s="3">
        <v>2604417333</v>
      </c>
      <c r="G10" s="3">
        <v>2914699537</v>
      </c>
      <c r="H10" s="17">
        <v>2782984186</v>
      </c>
    </row>
    <row r="11" spans="1:8" x14ac:dyDescent="0.25">
      <c r="A11" t="s">
        <v>104</v>
      </c>
      <c r="B11" s="3">
        <v>2964000773</v>
      </c>
      <c r="C11" s="3">
        <v>3567356522</v>
      </c>
      <c r="D11" s="3">
        <v>3454502102</v>
      </c>
      <c r="E11" s="3">
        <v>5140114989</v>
      </c>
      <c r="F11" s="3">
        <v>5536793618</v>
      </c>
      <c r="G11" s="3">
        <v>6881929480</v>
      </c>
      <c r="H11" s="17">
        <v>7226644875</v>
      </c>
    </row>
    <row r="12" spans="1:8" x14ac:dyDescent="0.25">
      <c r="A12" t="s">
        <v>74</v>
      </c>
      <c r="B12" s="3">
        <v>432439952</v>
      </c>
      <c r="C12" s="3">
        <v>736633034</v>
      </c>
      <c r="D12" s="3">
        <v>1543282208</v>
      </c>
      <c r="E12" s="3">
        <v>1300477492</v>
      </c>
      <c r="F12" s="3">
        <v>1574427159</v>
      </c>
      <c r="G12" s="3">
        <v>371289964</v>
      </c>
      <c r="H12" s="17">
        <v>194608406</v>
      </c>
    </row>
    <row r="13" spans="1:8" x14ac:dyDescent="0.25">
      <c r="A13" s="20" t="s">
        <v>76</v>
      </c>
      <c r="B13" s="6">
        <f t="shared" ref="B13:H13" si="2">SUM(B14:B24)</f>
        <v>6350744978</v>
      </c>
      <c r="C13" s="6">
        <f t="shared" si="2"/>
        <v>8265824539</v>
      </c>
      <c r="D13" s="6">
        <f t="shared" si="2"/>
        <v>8883651507</v>
      </c>
      <c r="E13" s="6">
        <f t="shared" si="2"/>
        <v>10402923777</v>
      </c>
      <c r="F13" s="6">
        <f t="shared" si="2"/>
        <v>11585059352</v>
      </c>
      <c r="G13" s="6">
        <f t="shared" si="2"/>
        <v>14278941556</v>
      </c>
      <c r="H13" s="6">
        <f t="shared" si="2"/>
        <v>16614264116</v>
      </c>
    </row>
    <row r="14" spans="1:8" x14ac:dyDescent="0.25">
      <c r="A14" t="s">
        <v>24</v>
      </c>
      <c r="B14" s="3">
        <v>2811069919</v>
      </c>
      <c r="C14" s="3">
        <v>3375600927</v>
      </c>
      <c r="D14" s="3">
        <v>3477501367</v>
      </c>
      <c r="E14" s="3">
        <v>4327901531</v>
      </c>
      <c r="F14" s="3">
        <v>4719338370</v>
      </c>
      <c r="G14" s="3">
        <v>5865172038</v>
      </c>
      <c r="H14" s="17">
        <v>6436945569</v>
      </c>
    </row>
    <row r="15" spans="1:8" x14ac:dyDescent="0.25">
      <c r="A15" t="s">
        <v>105</v>
      </c>
      <c r="B15" s="3">
        <v>724180923</v>
      </c>
      <c r="C15" s="3">
        <v>910750021</v>
      </c>
      <c r="D15" s="3">
        <v>983240836</v>
      </c>
      <c r="E15" s="3">
        <v>1055997672</v>
      </c>
      <c r="F15" s="3">
        <v>1255532148</v>
      </c>
      <c r="G15" s="3">
        <v>1424790306</v>
      </c>
      <c r="H15" s="17">
        <v>1532970820</v>
      </c>
    </row>
    <row r="16" spans="1:8" x14ac:dyDescent="0.25">
      <c r="A16" t="s">
        <v>25</v>
      </c>
      <c r="B16" s="3">
        <v>38191360</v>
      </c>
      <c r="C16" s="3">
        <v>87527967</v>
      </c>
      <c r="D16" s="3">
        <v>161353121</v>
      </c>
      <c r="E16" s="3">
        <v>95536411</v>
      </c>
      <c r="F16" s="3">
        <v>63887119</v>
      </c>
      <c r="G16" s="3">
        <v>45674049</v>
      </c>
      <c r="H16" s="17">
        <v>76193857</v>
      </c>
    </row>
    <row r="17" spans="1:8" x14ac:dyDescent="0.25">
      <c r="A17" t="s">
        <v>106</v>
      </c>
      <c r="B17" s="3">
        <v>224191903</v>
      </c>
      <c r="C17" s="3">
        <v>259050809</v>
      </c>
      <c r="D17" s="3">
        <v>251483787</v>
      </c>
      <c r="E17" s="3">
        <v>302584563</v>
      </c>
      <c r="F17" s="3">
        <v>289001674</v>
      </c>
      <c r="G17" s="3">
        <v>300037460</v>
      </c>
      <c r="H17" s="17">
        <v>321719919</v>
      </c>
    </row>
    <row r="18" spans="1:8" x14ac:dyDescent="0.25">
      <c r="A18" t="s">
        <v>107</v>
      </c>
      <c r="B18" s="3">
        <v>239889154</v>
      </c>
      <c r="C18" s="3">
        <v>897981495</v>
      </c>
      <c r="D18" s="3">
        <v>484864049</v>
      </c>
      <c r="E18" s="3">
        <v>947981269</v>
      </c>
      <c r="F18" s="3">
        <v>1128173047</v>
      </c>
      <c r="G18" s="3">
        <v>1392850352</v>
      </c>
      <c r="H18" s="17">
        <v>2169679696</v>
      </c>
    </row>
    <row r="19" spans="1:8" x14ac:dyDescent="0.25">
      <c r="A19" t="s">
        <v>26</v>
      </c>
      <c r="B19" s="3">
        <v>11921417</v>
      </c>
      <c r="C19" s="3">
        <v>12954750</v>
      </c>
      <c r="D19" s="3">
        <v>13783916</v>
      </c>
      <c r="E19" s="3">
        <v>14260584</v>
      </c>
      <c r="F19" s="3">
        <v>13309000</v>
      </c>
      <c r="G19" s="3">
        <v>13309000</v>
      </c>
      <c r="H19" s="17">
        <v>13971499</v>
      </c>
    </row>
    <row r="20" spans="1:8" x14ac:dyDescent="0.25">
      <c r="A20" t="s">
        <v>27</v>
      </c>
      <c r="B20" s="3">
        <v>3526900</v>
      </c>
      <c r="C20" s="3">
        <v>3994064</v>
      </c>
      <c r="D20" s="3">
        <v>2842279</v>
      </c>
      <c r="E20" s="3">
        <v>2215239</v>
      </c>
      <c r="F20" s="3">
        <v>3035305</v>
      </c>
      <c r="G20" s="3">
        <v>3311536</v>
      </c>
      <c r="H20" s="17">
        <v>3009464</v>
      </c>
    </row>
    <row r="21" spans="1:8" x14ac:dyDescent="0.25">
      <c r="A21" t="s">
        <v>28</v>
      </c>
      <c r="B21" s="3">
        <v>2842161</v>
      </c>
      <c r="C21" s="3">
        <v>3233067</v>
      </c>
      <c r="D21" s="3">
        <v>4864705</v>
      </c>
      <c r="E21" s="3">
        <v>5205567</v>
      </c>
      <c r="F21" s="3">
        <v>6810716</v>
      </c>
      <c r="G21" s="3">
        <v>5251088</v>
      </c>
      <c r="H21" s="17">
        <v>6305738</v>
      </c>
    </row>
    <row r="22" spans="1:8" x14ac:dyDescent="0.25">
      <c r="A22" t="s">
        <v>29</v>
      </c>
      <c r="B22" s="3">
        <v>0</v>
      </c>
      <c r="C22" s="3">
        <v>30046781</v>
      </c>
      <c r="D22" s="3">
        <v>30046781</v>
      </c>
      <c r="E22" s="3">
        <v>30046781</v>
      </c>
      <c r="F22" s="3">
        <v>30046781</v>
      </c>
      <c r="G22" s="3">
        <v>30046781</v>
      </c>
      <c r="H22" s="17"/>
    </row>
    <row r="23" spans="1:8" x14ac:dyDescent="0.25">
      <c r="A23" t="s">
        <v>30</v>
      </c>
      <c r="B23" s="3">
        <v>1143521168</v>
      </c>
      <c r="C23" s="3">
        <v>1266468354</v>
      </c>
      <c r="D23" s="3">
        <v>1314617113</v>
      </c>
      <c r="E23" s="3">
        <v>1287428444</v>
      </c>
      <c r="F23" s="3">
        <v>1516567300</v>
      </c>
      <c r="G23" s="3">
        <v>1525706898</v>
      </c>
      <c r="H23" s="17">
        <v>2026717532</v>
      </c>
    </row>
    <row r="24" spans="1:8" s="25" customFormat="1" x14ac:dyDescent="0.25">
      <c r="A24" s="25" t="s">
        <v>31</v>
      </c>
      <c r="B24" s="26">
        <v>1151410073</v>
      </c>
      <c r="C24" s="26">
        <v>1418216304</v>
      </c>
      <c r="D24" s="26">
        <v>2159053553</v>
      </c>
      <c r="E24" s="26">
        <v>2333765716</v>
      </c>
      <c r="F24" s="26">
        <v>2559357892</v>
      </c>
      <c r="G24" s="26">
        <v>3672792048</v>
      </c>
      <c r="H24" s="27">
        <v>4026750022</v>
      </c>
    </row>
    <row r="25" spans="1:8" s="1" customFormat="1" x14ac:dyDescent="0.25">
      <c r="A25" s="20" t="s">
        <v>32</v>
      </c>
      <c r="B25" s="6">
        <f>B5-B13</f>
        <v>5406110885</v>
      </c>
      <c r="C25" s="6">
        <f t="shared" ref="C25:H25" si="3">C5-C13</f>
        <v>6141204313</v>
      </c>
      <c r="D25" s="6">
        <f t="shared" si="3"/>
        <v>7282663641</v>
      </c>
      <c r="E25" s="6">
        <f t="shared" si="3"/>
        <v>8079577777</v>
      </c>
      <c r="F25" s="6">
        <f t="shared" si="3"/>
        <v>9851481392</v>
      </c>
      <c r="G25" s="6">
        <f>G5-G13</f>
        <v>9422458889</v>
      </c>
      <c r="H25" s="6">
        <f t="shared" si="3"/>
        <v>9393458150</v>
      </c>
    </row>
    <row r="26" spans="1:8" s="1" customFormat="1" x14ac:dyDescent="0.25">
      <c r="A26" s="29"/>
      <c r="B26" s="6"/>
      <c r="C26" s="6"/>
      <c r="D26" s="6"/>
      <c r="E26" s="6"/>
      <c r="F26" s="6"/>
      <c r="G26" s="6"/>
      <c r="H26" s="6"/>
    </row>
    <row r="27" spans="1:8" x14ac:dyDescent="0.25">
      <c r="A27" t="s">
        <v>101</v>
      </c>
      <c r="B27" s="3">
        <v>0</v>
      </c>
      <c r="C27" s="3"/>
      <c r="D27" s="3"/>
      <c r="E27" s="3"/>
      <c r="F27" s="3"/>
      <c r="G27" s="3">
        <v>14332840</v>
      </c>
      <c r="H27" s="3">
        <v>1915700</v>
      </c>
    </row>
    <row r="28" spans="1:8" x14ac:dyDescent="0.25">
      <c r="A28" t="s">
        <v>64</v>
      </c>
      <c r="B28" s="3"/>
      <c r="C28" s="3"/>
      <c r="D28" s="3"/>
      <c r="E28" s="3"/>
      <c r="F28" s="3"/>
      <c r="G28" s="3">
        <v>-18366</v>
      </c>
      <c r="H28" s="3"/>
    </row>
    <row r="29" spans="1:8" x14ac:dyDescent="0.25">
      <c r="A29" s="20" t="s">
        <v>108</v>
      </c>
      <c r="B29" s="3"/>
      <c r="C29" s="3"/>
      <c r="D29" s="3"/>
      <c r="E29" s="3"/>
      <c r="F29" s="3"/>
      <c r="G29" s="3"/>
      <c r="H29" s="3"/>
    </row>
    <row r="30" spans="1:8" x14ac:dyDescent="0.25">
      <c r="A30" s="21" t="s">
        <v>110</v>
      </c>
      <c r="B30" s="6">
        <f t="shared" ref="B30:H30" si="4">SUM(B31:B34)</f>
        <v>3230000770</v>
      </c>
      <c r="C30" s="6">
        <f t="shared" si="4"/>
        <v>2933703411</v>
      </c>
      <c r="D30" s="6">
        <f t="shared" si="4"/>
        <v>2889231163</v>
      </c>
      <c r="E30" s="6">
        <f t="shared" si="4"/>
        <v>3319327503</v>
      </c>
      <c r="F30" s="6">
        <f t="shared" si="4"/>
        <v>2802279405</v>
      </c>
      <c r="G30" s="6">
        <f t="shared" si="4"/>
        <v>1152364936</v>
      </c>
      <c r="H30" s="6">
        <f t="shared" si="4"/>
        <v>752382977</v>
      </c>
    </row>
    <row r="31" spans="1:8" x14ac:dyDescent="0.25">
      <c r="A31" t="s">
        <v>8</v>
      </c>
      <c r="B31" s="3">
        <v>2953867367</v>
      </c>
      <c r="C31" s="3">
        <v>2865261844</v>
      </c>
      <c r="D31" s="3">
        <v>2756498897</v>
      </c>
      <c r="E31" s="3">
        <v>3209654166</v>
      </c>
      <c r="F31" s="3">
        <v>2979779405</v>
      </c>
      <c r="G31" s="3">
        <v>992782725</v>
      </c>
      <c r="H31" s="17">
        <v>683745138</v>
      </c>
    </row>
    <row r="32" spans="1:8" x14ac:dyDescent="0.25">
      <c r="A32" t="s">
        <v>33</v>
      </c>
      <c r="B32" s="3">
        <v>276133403</v>
      </c>
      <c r="C32" s="3">
        <v>47500000</v>
      </c>
      <c r="D32" s="3">
        <v>30000000</v>
      </c>
      <c r="E32" s="3">
        <v>40000000</v>
      </c>
      <c r="F32" s="3">
        <v>-240000000</v>
      </c>
      <c r="G32" s="3">
        <v>-72224112</v>
      </c>
      <c r="H32" s="17">
        <v>116400000</v>
      </c>
    </row>
    <row r="33" spans="1:8" x14ac:dyDescent="0.25">
      <c r="A33" t="s">
        <v>34</v>
      </c>
      <c r="B33" s="3">
        <v>0</v>
      </c>
      <c r="C33" s="3">
        <v>20941567</v>
      </c>
      <c r="D33" s="3">
        <v>102732266</v>
      </c>
      <c r="E33" s="3">
        <v>69673337</v>
      </c>
      <c r="F33" s="3">
        <v>62500000</v>
      </c>
      <c r="G33" s="3">
        <v>131315329</v>
      </c>
      <c r="H33" s="17">
        <v>-37000000</v>
      </c>
    </row>
    <row r="34" spans="1:8" x14ac:dyDescent="0.25">
      <c r="A34" t="s">
        <v>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100490994</v>
      </c>
      <c r="H34" s="17">
        <v>-10762161</v>
      </c>
    </row>
    <row r="35" spans="1:8" x14ac:dyDescent="0.25">
      <c r="A35" s="20" t="s">
        <v>111</v>
      </c>
      <c r="B35" s="6">
        <f t="shared" ref="B35:F35" si="5">B25-B30</f>
        <v>2176110115</v>
      </c>
      <c r="C35" s="6">
        <f t="shared" si="5"/>
        <v>3207500902</v>
      </c>
      <c r="D35" s="6">
        <f t="shared" si="5"/>
        <v>4393432478</v>
      </c>
      <c r="E35" s="6">
        <f t="shared" si="5"/>
        <v>4760250274</v>
      </c>
      <c r="F35" s="6">
        <f t="shared" si="5"/>
        <v>7049201987</v>
      </c>
      <c r="G35" s="6">
        <f>G25-G30+G27+G28</f>
        <v>8284408427</v>
      </c>
      <c r="H35" s="6">
        <f>H25-H30+H27+H28</f>
        <v>8642990873</v>
      </c>
    </row>
    <row r="36" spans="1:8" x14ac:dyDescent="0.25">
      <c r="A36" s="20" t="s">
        <v>112</v>
      </c>
      <c r="B36" s="6">
        <f t="shared" ref="B36:H36" si="6">SUM(B37:B38)</f>
        <v>1476325820</v>
      </c>
      <c r="C36" s="6">
        <f t="shared" si="6"/>
        <v>1868149572</v>
      </c>
      <c r="D36" s="6">
        <f t="shared" si="6"/>
        <v>2291864965</v>
      </c>
      <c r="E36" s="6">
        <f t="shared" si="6"/>
        <v>2425438707</v>
      </c>
      <c r="F36" s="6">
        <f t="shared" si="6"/>
        <v>2987062272</v>
      </c>
      <c r="G36" s="6">
        <f t="shared" si="6"/>
        <v>2785992388</v>
      </c>
      <c r="H36" s="6">
        <f t="shared" si="6"/>
        <v>2972922104</v>
      </c>
    </row>
    <row r="37" spans="1:8" x14ac:dyDescent="0.25">
      <c r="A37" t="s">
        <v>35</v>
      </c>
      <c r="B37" s="3">
        <v>1595434751</v>
      </c>
      <c r="C37" s="3">
        <v>1994013810</v>
      </c>
      <c r="D37" s="3">
        <v>2203346998</v>
      </c>
      <c r="E37" s="3">
        <v>2387793214</v>
      </c>
      <c r="F37" s="3">
        <v>2961197635</v>
      </c>
      <c r="G37" s="3">
        <v>3570883968</v>
      </c>
      <c r="H37" s="17">
        <v>2994171667</v>
      </c>
    </row>
    <row r="38" spans="1:8" x14ac:dyDescent="0.25">
      <c r="A38" t="s">
        <v>36</v>
      </c>
      <c r="B38" s="3">
        <v>-119108931</v>
      </c>
      <c r="C38" s="3">
        <v>-125864238</v>
      </c>
      <c r="D38" s="3">
        <v>88517967</v>
      </c>
      <c r="E38" s="3">
        <v>37645493</v>
      </c>
      <c r="F38" s="3">
        <v>25864637</v>
      </c>
      <c r="G38" s="3">
        <v>-784891580</v>
      </c>
      <c r="H38" s="17">
        <v>-21249563</v>
      </c>
    </row>
    <row r="39" spans="1:8" x14ac:dyDescent="0.25">
      <c r="A39" s="1" t="s">
        <v>113</v>
      </c>
      <c r="B39" s="6">
        <f t="shared" ref="B39:H39" si="7">B35-B36</f>
        <v>699784295</v>
      </c>
      <c r="C39" s="6">
        <f t="shared" si="7"/>
        <v>1339351330</v>
      </c>
      <c r="D39" s="6">
        <f t="shared" si="7"/>
        <v>2101567513</v>
      </c>
      <c r="E39" s="6">
        <f t="shared" si="7"/>
        <v>2334811567</v>
      </c>
      <c r="F39" s="6">
        <f t="shared" si="7"/>
        <v>4062139715</v>
      </c>
      <c r="G39" s="6">
        <f t="shared" si="7"/>
        <v>5498416039</v>
      </c>
      <c r="H39" s="6">
        <f t="shared" si="7"/>
        <v>5670068769</v>
      </c>
    </row>
    <row r="40" spans="1:8" s="1" customFormat="1" x14ac:dyDescent="0.25">
      <c r="A40" s="23" t="s">
        <v>102</v>
      </c>
      <c r="B40" s="28">
        <f>B39/('1'!B39/10)</f>
        <v>1.815347692801619</v>
      </c>
      <c r="C40" s="28">
        <f>C39/('1'!C39/10)</f>
        <v>3.0212892050092441</v>
      </c>
      <c r="D40" s="28">
        <f>D39/('1'!D39/10)</f>
        <v>2.9629283518519287</v>
      </c>
      <c r="E40" s="28">
        <f>E39/('1'!E39/10)</f>
        <v>3.2917711876031124</v>
      </c>
      <c r="F40" s="28">
        <f>F39/('1'!F39/10)</f>
        <v>5.7178049983354606</v>
      </c>
      <c r="G40" s="28">
        <f>G39/('1'!G39/10)</f>
        <v>6.4293191220538244</v>
      </c>
      <c r="H40" s="28">
        <f>H39/('1'!H39/10)</f>
        <v>5.2867760021154684</v>
      </c>
    </row>
    <row r="41" spans="1:8" x14ac:dyDescent="0.25">
      <c r="A41" s="23" t="s">
        <v>103</v>
      </c>
      <c r="B41" s="6">
        <v>385482240</v>
      </c>
      <c r="C41" s="6">
        <v>443304576</v>
      </c>
      <c r="D41" s="6">
        <v>709287321</v>
      </c>
      <c r="E41" s="6">
        <v>709287321</v>
      </c>
      <c r="F41" s="6">
        <v>710436910</v>
      </c>
      <c r="G41" s="6">
        <v>855209694</v>
      </c>
      <c r="H41" s="6">
        <v>1072500285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C1" workbookViewId="0">
      <pane xSplit="1" ySplit="4" topLeftCell="D43" activePane="bottomRight" state="frozen"/>
      <selection activeCell="C1" sqref="C1"/>
      <selection pane="topRight" activeCell="D1" sqref="D1"/>
      <selection pane="bottomLeft" activeCell="C5" sqref="C5"/>
      <selection pane="bottomRight" activeCell="J52" sqref="J52"/>
    </sheetView>
  </sheetViews>
  <sheetFormatPr defaultRowHeight="15" x14ac:dyDescent="0.25"/>
  <cols>
    <col min="1" max="2" width="9.140625" style="8"/>
    <col min="3" max="3" width="63.5703125" style="8" bestFit="1" customWidth="1"/>
    <col min="4" max="5" width="16" style="8" bestFit="1" customWidth="1"/>
    <col min="6" max="6" width="15.28515625" style="8" bestFit="1" customWidth="1"/>
    <col min="7" max="10" width="16" style="8" bestFit="1" customWidth="1"/>
    <col min="11" max="16384" width="9.140625" style="8"/>
  </cols>
  <sheetData>
    <row r="1" spans="1:10" customFormat="1" x14ac:dyDescent="0.25">
      <c r="A1" s="1"/>
      <c r="C1" s="1" t="s">
        <v>146</v>
      </c>
    </row>
    <row r="2" spans="1:10" customFormat="1" x14ac:dyDescent="0.25">
      <c r="A2" s="1"/>
      <c r="C2" s="1" t="s">
        <v>145</v>
      </c>
    </row>
    <row r="3" spans="1:10" customFormat="1" x14ac:dyDescent="0.25">
      <c r="C3" t="s">
        <v>71</v>
      </c>
    </row>
    <row r="4" spans="1:10" customFormat="1" x14ac:dyDescent="0.25">
      <c r="C4" s="19"/>
      <c r="D4" s="18">
        <v>2012</v>
      </c>
      <c r="E4" s="18">
        <v>2013</v>
      </c>
      <c r="F4" s="18">
        <v>2014</v>
      </c>
      <c r="G4" s="18">
        <v>2015</v>
      </c>
      <c r="H4" s="18">
        <v>2016</v>
      </c>
      <c r="I4" s="18">
        <v>2017</v>
      </c>
      <c r="J4" s="18">
        <v>2018</v>
      </c>
    </row>
    <row r="5" spans="1:10" x14ac:dyDescent="0.25">
      <c r="C5" s="20" t="s">
        <v>129</v>
      </c>
      <c r="D5" s="12">
        <f t="shared" ref="D5:J5" si="0">D6+D17</f>
        <v>15387639192</v>
      </c>
      <c r="E5" s="12">
        <f t="shared" si="0"/>
        <v>-8233974751</v>
      </c>
      <c r="F5" s="12">
        <f t="shared" si="0"/>
        <v>9678079032</v>
      </c>
      <c r="G5" s="12">
        <f t="shared" si="0"/>
        <v>-2915731334</v>
      </c>
      <c r="H5" s="12">
        <f t="shared" si="0"/>
        <v>9767257632</v>
      </c>
      <c r="I5" s="12">
        <f t="shared" si="0"/>
        <v>21374361003</v>
      </c>
      <c r="J5" s="12">
        <f t="shared" si="0"/>
        <v>10474300099</v>
      </c>
    </row>
    <row r="6" spans="1:10" x14ac:dyDescent="0.25">
      <c r="C6" s="21" t="s">
        <v>130</v>
      </c>
      <c r="D6" s="10">
        <f t="shared" ref="D6:J6" si="1">SUM(D7:D16)</f>
        <v>4225197001</v>
      </c>
      <c r="E6" s="10">
        <f t="shared" si="1"/>
        <v>5063841168</v>
      </c>
      <c r="F6" s="10">
        <f t="shared" si="1"/>
        <v>6695783760</v>
      </c>
      <c r="G6" s="10">
        <f t="shared" si="1"/>
        <v>8180735669</v>
      </c>
      <c r="H6" s="10">
        <f t="shared" si="1"/>
        <v>7501322654</v>
      </c>
      <c r="I6" s="10">
        <f t="shared" si="1"/>
        <v>10462801697</v>
      </c>
      <c r="J6" s="10">
        <f t="shared" si="1"/>
        <v>9088838042</v>
      </c>
    </row>
    <row r="7" spans="1:10" x14ac:dyDescent="0.25">
      <c r="C7" s="8" t="s">
        <v>22</v>
      </c>
      <c r="D7" s="9">
        <v>18550350922</v>
      </c>
      <c r="E7" s="9">
        <v>21258240014</v>
      </c>
      <c r="F7" s="9">
        <v>19420351790</v>
      </c>
      <c r="G7" s="9">
        <v>19862100832</v>
      </c>
      <c r="H7" s="9">
        <v>20841852387</v>
      </c>
      <c r="I7" s="9">
        <v>25169505398</v>
      </c>
      <c r="J7" s="9">
        <v>28506784368</v>
      </c>
    </row>
    <row r="8" spans="1:10" x14ac:dyDescent="0.25">
      <c r="C8" s="8" t="s">
        <v>77</v>
      </c>
      <c r="D8" s="9">
        <v>-10951162753</v>
      </c>
      <c r="E8" s="9">
        <v>-11984853512</v>
      </c>
      <c r="F8" s="9">
        <v>-9823848001</v>
      </c>
      <c r="G8" s="9">
        <v>-7762682375</v>
      </c>
      <c r="H8" s="9">
        <v>-6909929117</v>
      </c>
      <c r="I8" s="9">
        <v>-7843426431</v>
      </c>
      <c r="J8" s="9">
        <v>-9444568536</v>
      </c>
    </row>
    <row r="9" spans="1:10" x14ac:dyDescent="0.25">
      <c r="C9" s="8" t="s">
        <v>37</v>
      </c>
      <c r="D9" s="9">
        <v>58256966</v>
      </c>
      <c r="E9" s="9">
        <v>71728547</v>
      </c>
      <c r="F9" s="9">
        <v>64704573</v>
      </c>
      <c r="G9" s="9">
        <v>52578043</v>
      </c>
      <c r="H9" s="9">
        <v>86167657</v>
      </c>
      <c r="I9" s="9">
        <v>125764206</v>
      </c>
      <c r="J9" s="9">
        <v>130303495</v>
      </c>
    </row>
    <row r="10" spans="1:10" x14ac:dyDescent="0.25">
      <c r="C10" s="8" t="s">
        <v>38</v>
      </c>
      <c r="D10" s="9">
        <v>3649224285</v>
      </c>
      <c r="E10" s="9">
        <v>6974267009</v>
      </c>
      <c r="F10" s="9">
        <v>3325412156</v>
      </c>
      <c r="G10" s="9">
        <v>5066755471</v>
      </c>
      <c r="H10" s="9">
        <v>5723867614</v>
      </c>
      <c r="I10" s="9">
        <v>6959743854</v>
      </c>
      <c r="J10" s="9">
        <v>9734938068</v>
      </c>
    </row>
    <row r="11" spans="1:10" x14ac:dyDescent="0.25">
      <c r="C11" s="8" t="s">
        <v>39</v>
      </c>
      <c r="D11" s="9">
        <v>0</v>
      </c>
      <c r="E11" s="9"/>
      <c r="F11" s="9">
        <v>627674270</v>
      </c>
      <c r="G11" s="9">
        <v>963528967</v>
      </c>
      <c r="H11" s="9">
        <v>1217678633</v>
      </c>
      <c r="I11" s="9">
        <v>1039185296</v>
      </c>
      <c r="J11" s="9">
        <v>783059719</v>
      </c>
    </row>
    <row r="12" spans="1:10" x14ac:dyDescent="0.25">
      <c r="C12" s="8" t="s">
        <v>40</v>
      </c>
      <c r="D12" s="9">
        <v>-2959633267</v>
      </c>
      <c r="E12" s="9">
        <v>-6734160635</v>
      </c>
      <c r="F12" s="9">
        <v>-3321110135</v>
      </c>
      <c r="G12" s="9">
        <v>-4224535624</v>
      </c>
      <c r="H12" s="9">
        <v>-4657017771</v>
      </c>
      <c r="I12" s="9">
        <v>-5781431137</v>
      </c>
      <c r="J12" s="9">
        <v>-6442614761</v>
      </c>
    </row>
    <row r="13" spans="1:10" x14ac:dyDescent="0.25">
      <c r="C13" s="8" t="s">
        <v>41</v>
      </c>
      <c r="D13" s="9">
        <v>-841403139</v>
      </c>
      <c r="E13" s="9">
        <v>-676971371</v>
      </c>
      <c r="F13" s="9">
        <v>-6509665427</v>
      </c>
      <c r="G13" s="9">
        <v>-2140221349</v>
      </c>
      <c r="H13" s="9">
        <v>-2732843814</v>
      </c>
      <c r="I13" s="9">
        <v>-2502587138</v>
      </c>
      <c r="J13" s="9">
        <v>-4474810215</v>
      </c>
    </row>
    <row r="14" spans="1:10" x14ac:dyDescent="0.25">
      <c r="C14" s="8" t="s">
        <v>42</v>
      </c>
      <c r="D14" s="9">
        <v>-1435010399</v>
      </c>
      <c r="E14" s="9">
        <v>-1771189038</v>
      </c>
      <c r="F14" s="9">
        <v>-1354492187</v>
      </c>
      <c r="G14" s="9">
        <v>-1328803724</v>
      </c>
      <c r="H14" s="9">
        <v>-2283798125</v>
      </c>
      <c r="I14" s="9">
        <v>-2525997559</v>
      </c>
      <c r="J14" s="9">
        <v>-6237375921</v>
      </c>
    </row>
    <row r="15" spans="1:10" x14ac:dyDescent="0.25">
      <c r="C15" s="8" t="s">
        <v>78</v>
      </c>
      <c r="D15" s="9">
        <v>272847411</v>
      </c>
      <c r="E15" s="9">
        <v>828626462</v>
      </c>
      <c r="F15" s="9">
        <v>6769650666</v>
      </c>
      <c r="G15" s="9">
        <v>553350444</v>
      </c>
      <c r="H15" s="9">
        <v>566607731</v>
      </c>
      <c r="I15" s="9">
        <v>566338314</v>
      </c>
      <c r="J15" s="9">
        <v>1274506265</v>
      </c>
    </row>
    <row r="16" spans="1:10" x14ac:dyDescent="0.25">
      <c r="C16" s="8" t="s">
        <v>79</v>
      </c>
      <c r="D16" s="9">
        <v>-2118273025</v>
      </c>
      <c r="E16" s="9">
        <v>-2901846308</v>
      </c>
      <c r="F16" s="9">
        <v>-2502893945</v>
      </c>
      <c r="G16" s="9">
        <v>-2861335016</v>
      </c>
      <c r="H16" s="9">
        <v>-4351262541</v>
      </c>
      <c r="I16" s="9">
        <v>-4744293106</v>
      </c>
      <c r="J16" s="9">
        <v>-4741384440</v>
      </c>
    </row>
    <row r="17" spans="3:10" x14ac:dyDescent="0.25">
      <c r="C17" s="22" t="s">
        <v>131</v>
      </c>
      <c r="D17" s="11">
        <f t="shared" ref="D17:J17" si="2">SUM(D18:D22)</f>
        <v>11162442191</v>
      </c>
      <c r="E17" s="12">
        <f t="shared" si="2"/>
        <v>-13297815919</v>
      </c>
      <c r="F17" s="12">
        <f t="shared" si="2"/>
        <v>2982295272</v>
      </c>
      <c r="G17" s="12">
        <f t="shared" si="2"/>
        <v>-11096467003</v>
      </c>
      <c r="H17" s="12">
        <f t="shared" si="2"/>
        <v>2265934978</v>
      </c>
      <c r="I17" s="12">
        <f t="shared" si="2"/>
        <v>10911559306</v>
      </c>
      <c r="J17" s="12">
        <f t="shared" si="2"/>
        <v>1385462057</v>
      </c>
    </row>
    <row r="18" spans="3:10" x14ac:dyDescent="0.25">
      <c r="C18" s="8" t="s">
        <v>43</v>
      </c>
      <c r="D18" s="9">
        <v>-16512011301</v>
      </c>
      <c r="E18" s="9">
        <v>-5291486493</v>
      </c>
      <c r="F18" s="9">
        <v>-5243730381</v>
      </c>
      <c r="G18" s="9">
        <v>-25503243742</v>
      </c>
      <c r="H18" s="9">
        <v>-26137403687</v>
      </c>
      <c r="I18" s="9">
        <v>-28265949664</v>
      </c>
      <c r="J18" s="9">
        <v>-35188943781</v>
      </c>
    </row>
    <row r="19" spans="3:10" x14ac:dyDescent="0.25">
      <c r="C19" s="8" t="s">
        <v>80</v>
      </c>
      <c r="D19" s="9">
        <v>-1275921151</v>
      </c>
      <c r="E19" s="9">
        <v>1426839014</v>
      </c>
      <c r="F19" s="9">
        <v>-107173089</v>
      </c>
      <c r="G19" s="9">
        <v>-293940042</v>
      </c>
      <c r="H19" s="9">
        <v>-3448094831</v>
      </c>
      <c r="I19" s="9">
        <v>-1490251550</v>
      </c>
      <c r="J19" s="9">
        <v>-519357959</v>
      </c>
    </row>
    <row r="20" spans="3:10" x14ac:dyDescent="0.25">
      <c r="C20" s="8" t="s">
        <v>59</v>
      </c>
      <c r="D20" s="9"/>
      <c r="E20" s="9"/>
      <c r="F20" s="9">
        <v>-3446483856</v>
      </c>
      <c r="G20" s="9">
        <v>20007787858</v>
      </c>
      <c r="H20" s="9">
        <v>3420576464</v>
      </c>
      <c r="I20" s="9">
        <v>1738848780</v>
      </c>
      <c r="J20" s="9">
        <v>2253364069</v>
      </c>
    </row>
    <row r="21" spans="3:10" x14ac:dyDescent="0.25">
      <c r="C21" s="8" t="s">
        <v>44</v>
      </c>
      <c r="D21" s="9">
        <v>30444275904</v>
      </c>
      <c r="E21" s="9">
        <v>-6712659030</v>
      </c>
      <c r="F21" s="9">
        <v>13802614148</v>
      </c>
      <c r="G21" s="9">
        <v>-3694146529</v>
      </c>
      <c r="H21" s="9">
        <v>29727449607</v>
      </c>
      <c r="I21" s="9">
        <v>34750597331</v>
      </c>
      <c r="J21" s="9">
        <v>36223010234</v>
      </c>
    </row>
    <row r="22" spans="3:10" x14ac:dyDescent="0.25">
      <c r="C22" s="8" t="s">
        <v>17</v>
      </c>
      <c r="D22" s="9">
        <v>-1493901261</v>
      </c>
      <c r="E22" s="9">
        <v>-2720509410</v>
      </c>
      <c r="F22" s="9">
        <v>-2022931550</v>
      </c>
      <c r="G22" s="9">
        <v>-1612924548</v>
      </c>
      <c r="H22" s="9">
        <v>-1296592575</v>
      </c>
      <c r="I22" s="9">
        <v>4178314409</v>
      </c>
      <c r="J22" s="9">
        <v>-1382610506</v>
      </c>
    </row>
    <row r="23" spans="3:10" x14ac:dyDescent="0.25">
      <c r="C23" s="20" t="s">
        <v>132</v>
      </c>
      <c r="D23" s="10">
        <f t="shared" ref="D23:J23" si="3">SUM(D24:D37)</f>
        <v>-11295043712</v>
      </c>
      <c r="E23" s="10">
        <f t="shared" si="3"/>
        <v>4407074655</v>
      </c>
      <c r="F23" s="10">
        <f t="shared" si="3"/>
        <v>-4140471292</v>
      </c>
      <c r="G23" s="10">
        <f t="shared" si="3"/>
        <v>2988566980</v>
      </c>
      <c r="H23" s="10">
        <f t="shared" si="3"/>
        <v>-4039511575</v>
      </c>
      <c r="I23" s="10">
        <f t="shared" si="3"/>
        <v>-5976905893</v>
      </c>
      <c r="J23" s="10">
        <f t="shared" si="3"/>
        <v>-12515028533</v>
      </c>
    </row>
    <row r="24" spans="3:10" x14ac:dyDescent="0.25">
      <c r="C24" s="8" t="s">
        <v>45</v>
      </c>
      <c r="D24" s="9">
        <v>-1275747828</v>
      </c>
      <c r="E24" s="9">
        <v>-2417715154</v>
      </c>
      <c r="F24" s="9">
        <v>2716068930</v>
      </c>
      <c r="G24" s="9">
        <v>977394052</v>
      </c>
      <c r="H24" s="9">
        <v>-349773900</v>
      </c>
      <c r="I24" s="9">
        <v>-1137623369</v>
      </c>
      <c r="J24" s="9">
        <v>-12328600474</v>
      </c>
    </row>
    <row r="25" spans="3:10" x14ac:dyDescent="0.25">
      <c r="C25" s="8" t="s">
        <v>81</v>
      </c>
      <c r="D25" s="9">
        <v>-6967625583</v>
      </c>
      <c r="E25" s="9">
        <v>4908105325</v>
      </c>
      <c r="F25" s="9">
        <v>2059520259</v>
      </c>
      <c r="G25" s="9">
        <v>-2176290860</v>
      </c>
      <c r="H25" s="9">
        <v>2176290860</v>
      </c>
      <c r="I25" s="9">
        <v>-2497936800</v>
      </c>
      <c r="J25" s="9">
        <v>2497936800</v>
      </c>
    </row>
    <row r="26" spans="3:10" x14ac:dyDescent="0.25">
      <c r="C26" s="8" t="s">
        <v>46</v>
      </c>
      <c r="D26" s="9">
        <v>926085811</v>
      </c>
      <c r="E26" s="9">
        <v>-3511943084</v>
      </c>
      <c r="F26" s="9">
        <v>-4605879414</v>
      </c>
      <c r="G26" s="9">
        <v>4924079205</v>
      </c>
      <c r="H26" s="9">
        <v>-4000367835</v>
      </c>
      <c r="I26" s="9">
        <v>1399779844</v>
      </c>
      <c r="J26" s="9">
        <v>1096934546</v>
      </c>
    </row>
    <row r="27" spans="3:10" x14ac:dyDescent="0.25">
      <c r="C27" s="8" t="s">
        <v>82</v>
      </c>
      <c r="D27" s="9">
        <v>-4369480954</v>
      </c>
      <c r="E27" s="9">
        <v>3887179874</v>
      </c>
      <c r="F27" s="9">
        <v>-1413994704</v>
      </c>
      <c r="G27" s="9">
        <v>1896295784</v>
      </c>
      <c r="H27" s="9">
        <v>0</v>
      </c>
      <c r="I27" s="9"/>
      <c r="J27" s="9"/>
    </row>
    <row r="28" spans="3:10" x14ac:dyDescent="0.25">
      <c r="C28" s="8" t="s">
        <v>83</v>
      </c>
      <c r="D28" s="9">
        <v>892508788</v>
      </c>
      <c r="E28" s="9">
        <v>1626270981</v>
      </c>
      <c r="F28" s="9">
        <v>-190124877</v>
      </c>
      <c r="G28" s="9">
        <v>-304115686</v>
      </c>
      <c r="H28" s="9">
        <v>-889532380</v>
      </c>
      <c r="I28" s="9">
        <v>-1674766424</v>
      </c>
      <c r="J28" s="9">
        <v>-591052996</v>
      </c>
    </row>
    <row r="29" spans="3:10" x14ac:dyDescent="0.25">
      <c r="C29" s="8" t="s">
        <v>47</v>
      </c>
      <c r="D29" s="9">
        <v>0</v>
      </c>
      <c r="E29" s="9">
        <v>-49602516</v>
      </c>
      <c r="F29" s="9">
        <v>-1423425605</v>
      </c>
      <c r="G29" s="9">
        <v>-1057546557</v>
      </c>
      <c r="H29" s="9">
        <v>40574678</v>
      </c>
      <c r="I29" s="9">
        <v>-67000000</v>
      </c>
      <c r="J29" s="9">
        <v>927000000</v>
      </c>
    </row>
    <row r="30" spans="3:10" x14ac:dyDescent="0.25">
      <c r="C30" s="8" t="s">
        <v>63</v>
      </c>
      <c r="D30" s="9"/>
      <c r="E30" s="9"/>
      <c r="F30" s="9"/>
      <c r="G30" s="9"/>
      <c r="H30" s="9"/>
      <c r="I30" s="9">
        <v>0</v>
      </c>
      <c r="J30" s="9"/>
    </row>
    <row r="31" spans="3:10" x14ac:dyDescent="0.25">
      <c r="C31" s="8" t="s">
        <v>84</v>
      </c>
      <c r="D31" s="9"/>
      <c r="E31" s="9"/>
      <c r="F31" s="9"/>
      <c r="G31" s="9"/>
      <c r="H31" s="9"/>
      <c r="I31" s="9"/>
      <c r="J31" s="9">
        <v>-2706965700</v>
      </c>
    </row>
    <row r="32" spans="3:10" x14ac:dyDescent="0.25">
      <c r="C32" s="8" t="s">
        <v>48</v>
      </c>
      <c r="D32" s="9">
        <v>0</v>
      </c>
      <c r="E32" s="9">
        <v>0</v>
      </c>
      <c r="F32" s="9">
        <v>0</v>
      </c>
      <c r="G32" s="9">
        <v>0</v>
      </c>
      <c r="H32" s="9">
        <v>-48921000</v>
      </c>
      <c r="I32" s="9">
        <v>0</v>
      </c>
      <c r="J32" s="9"/>
    </row>
    <row r="33" spans="3:10" x14ac:dyDescent="0.25">
      <c r="C33" s="8" t="s">
        <v>85</v>
      </c>
      <c r="D33" s="9">
        <v>-930100</v>
      </c>
      <c r="E33" s="9">
        <v>719800</v>
      </c>
      <c r="F33" s="9">
        <v>0</v>
      </c>
      <c r="G33" s="9">
        <v>0</v>
      </c>
      <c r="H33" s="9"/>
      <c r="I33" s="9">
        <v>0</v>
      </c>
      <c r="J33" s="9"/>
    </row>
    <row r="34" spans="3:10" x14ac:dyDescent="0.25">
      <c r="C34" s="8" t="s">
        <v>86</v>
      </c>
      <c r="D34" s="9">
        <v>-509186554</v>
      </c>
      <c r="E34" s="9">
        <v>-64730254</v>
      </c>
      <c r="F34" s="9">
        <v>-1301339560</v>
      </c>
      <c r="G34" s="9">
        <v>-1287026515</v>
      </c>
      <c r="H34" s="9">
        <v>-975084473</v>
      </c>
      <c r="I34" s="9">
        <v>-2083299438</v>
      </c>
      <c r="J34" s="9">
        <v>-1472629813</v>
      </c>
    </row>
    <row r="35" spans="3:10" x14ac:dyDescent="0.25">
      <c r="C35" s="8" t="s">
        <v>87</v>
      </c>
      <c r="D35" s="9"/>
      <c r="E35" s="9">
        <v>-7453748</v>
      </c>
      <c r="F35" s="9">
        <v>0</v>
      </c>
      <c r="G35" s="9">
        <v>0</v>
      </c>
      <c r="H35" s="9"/>
      <c r="I35" s="9">
        <v>0</v>
      </c>
      <c r="J35" s="9"/>
    </row>
    <row r="36" spans="3:10" x14ac:dyDescent="0.25">
      <c r="C36" s="8" t="s">
        <v>88</v>
      </c>
      <c r="D36" s="9">
        <v>9332708</v>
      </c>
      <c r="E36" s="9">
        <v>34309787</v>
      </c>
      <c r="F36" s="9">
        <v>18703679</v>
      </c>
      <c r="G36" s="9">
        <v>15777557</v>
      </c>
      <c r="H36" s="9">
        <v>7302475</v>
      </c>
      <c r="I36" s="9">
        <v>83940294</v>
      </c>
      <c r="J36" s="9">
        <v>62349104</v>
      </c>
    </row>
    <row r="37" spans="3:10" x14ac:dyDescent="0.25">
      <c r="C37" s="8" t="s">
        <v>57</v>
      </c>
      <c r="D37" s="9">
        <v>0</v>
      </c>
      <c r="E37" s="9">
        <v>1933644</v>
      </c>
      <c r="F37" s="9">
        <v>0</v>
      </c>
      <c r="G37" s="9">
        <v>0</v>
      </c>
      <c r="H37" s="9"/>
      <c r="I37" s="9">
        <v>0</v>
      </c>
      <c r="J37" s="9"/>
    </row>
    <row r="38" spans="3:10" x14ac:dyDescent="0.25">
      <c r="D38" s="10">
        <f t="shared" ref="D38:J38" si="4">SUM(D39:D54)</f>
        <v>4109404819</v>
      </c>
      <c r="E38" s="10">
        <f t="shared" si="4"/>
        <v>1598379611</v>
      </c>
      <c r="F38" s="10">
        <f t="shared" si="4"/>
        <v>4849307642</v>
      </c>
      <c r="G38" s="10">
        <f t="shared" si="4"/>
        <v>-1412369937</v>
      </c>
      <c r="H38" s="10">
        <f t="shared" si="4"/>
        <v>281341044</v>
      </c>
      <c r="I38" s="10">
        <f t="shared" si="4"/>
        <v>-691543145</v>
      </c>
      <c r="J38" s="10">
        <f t="shared" si="4"/>
        <v>7443854958</v>
      </c>
    </row>
    <row r="39" spans="3:10" x14ac:dyDescent="0.25">
      <c r="C39" s="8" t="s">
        <v>49</v>
      </c>
      <c r="D39" s="9">
        <v>24950000</v>
      </c>
      <c r="E39" s="9">
        <v>9744900</v>
      </c>
      <c r="F39" s="9">
        <v>0</v>
      </c>
      <c r="G39" s="9">
        <v>0</v>
      </c>
      <c r="H39" s="9">
        <v>2011495890</v>
      </c>
      <c r="I39" s="9"/>
      <c r="J39" s="9"/>
    </row>
    <row r="40" spans="3:10" x14ac:dyDescent="0.25">
      <c r="C40" s="8" t="s">
        <v>60</v>
      </c>
      <c r="D40" s="9"/>
      <c r="E40" s="9"/>
      <c r="F40" s="9">
        <v>2216522880</v>
      </c>
      <c r="G40" s="9">
        <v>0</v>
      </c>
      <c r="H40" s="9">
        <v>37419151</v>
      </c>
      <c r="I40" s="9"/>
      <c r="J40" s="9"/>
    </row>
    <row r="41" spans="3:10" x14ac:dyDescent="0.25">
      <c r="C41" s="8" t="s">
        <v>89</v>
      </c>
      <c r="D41" s="9">
        <v>-350000000</v>
      </c>
      <c r="E41" s="9">
        <v>0</v>
      </c>
      <c r="F41" s="9">
        <v>4097000</v>
      </c>
      <c r="G41" s="9">
        <v>0</v>
      </c>
      <c r="H41" s="9"/>
      <c r="I41" s="9"/>
      <c r="J41" s="9">
        <v>7444202254</v>
      </c>
    </row>
    <row r="42" spans="3:10" x14ac:dyDescent="0.25">
      <c r="C42" s="8" t="s">
        <v>18</v>
      </c>
      <c r="D42" s="9">
        <v>366765000</v>
      </c>
      <c r="E42" s="9">
        <v>919440568</v>
      </c>
      <c r="F42" s="9">
        <v>3063935708</v>
      </c>
      <c r="G42" s="9">
        <v>0</v>
      </c>
      <c r="H42" s="9"/>
      <c r="I42" s="9">
        <v>4614731</v>
      </c>
      <c r="J42" s="9"/>
    </row>
    <row r="43" spans="3:10" x14ac:dyDescent="0.25">
      <c r="C43" s="8" t="s">
        <v>61</v>
      </c>
      <c r="D43" s="9"/>
      <c r="E43" s="9"/>
      <c r="F43" s="9">
        <v>-435247946</v>
      </c>
      <c r="G43" s="9">
        <v>-1412369937</v>
      </c>
      <c r="H43" s="9">
        <v>-1767573997</v>
      </c>
      <c r="I43" s="9">
        <v>-696157876</v>
      </c>
      <c r="J43" s="9">
        <v>-347296</v>
      </c>
    </row>
    <row r="44" spans="3:10" x14ac:dyDescent="0.25">
      <c r="C44" s="8" t="s">
        <v>62</v>
      </c>
      <c r="D44" s="9"/>
      <c r="E44" s="9">
        <v>109280340</v>
      </c>
      <c r="F44" s="9">
        <v>0</v>
      </c>
      <c r="G44" s="9">
        <v>0</v>
      </c>
      <c r="H44" s="9">
        <v>0</v>
      </c>
      <c r="I44" s="9">
        <v>0</v>
      </c>
      <c r="J44" s="9"/>
    </row>
    <row r="45" spans="3:10" x14ac:dyDescent="0.25">
      <c r="C45" s="8" t="s">
        <v>90</v>
      </c>
      <c r="D45" s="9"/>
      <c r="E45" s="9">
        <v>3025605669</v>
      </c>
      <c r="F45" s="9">
        <v>0</v>
      </c>
      <c r="G45" s="9">
        <v>0</v>
      </c>
      <c r="H45" s="9">
        <v>0</v>
      </c>
      <c r="I45" s="9">
        <v>0</v>
      </c>
      <c r="J45" s="9"/>
    </row>
    <row r="46" spans="3:10" x14ac:dyDescent="0.25">
      <c r="C46" s="8" t="s">
        <v>58</v>
      </c>
      <c r="D46" s="9"/>
      <c r="E46" s="9">
        <v>-2512849</v>
      </c>
      <c r="F46" s="9">
        <v>0</v>
      </c>
      <c r="G46" s="9">
        <v>0</v>
      </c>
      <c r="H46" s="9">
        <v>0</v>
      </c>
      <c r="I46" s="9">
        <v>0</v>
      </c>
      <c r="J46" s="9"/>
    </row>
    <row r="47" spans="3:10" x14ac:dyDescent="0.25">
      <c r="C47" s="8" t="s">
        <v>50</v>
      </c>
      <c r="D47" s="9">
        <v>-33468750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/>
    </row>
    <row r="48" spans="3:10" x14ac:dyDescent="0.25">
      <c r="C48" s="8" t="s">
        <v>91</v>
      </c>
      <c r="D48" s="9">
        <v>-378240</v>
      </c>
      <c r="E48" s="9">
        <v>-378240</v>
      </c>
      <c r="F48" s="9">
        <v>0</v>
      </c>
      <c r="G48" s="9">
        <v>0</v>
      </c>
      <c r="H48" s="9">
        <v>0</v>
      </c>
      <c r="I48" s="9">
        <v>0</v>
      </c>
      <c r="J48" s="9"/>
    </row>
    <row r="49" spans="3:10" x14ac:dyDescent="0.25">
      <c r="C49" s="8" t="s">
        <v>51</v>
      </c>
      <c r="D49" s="9">
        <v>-897662105</v>
      </c>
      <c r="E49" s="9">
        <v>-100946555</v>
      </c>
      <c r="F49" s="9">
        <v>0</v>
      </c>
      <c r="G49" s="9">
        <v>0</v>
      </c>
      <c r="H49" s="9">
        <v>0</v>
      </c>
      <c r="I49" s="9">
        <v>0</v>
      </c>
      <c r="J49" s="9"/>
    </row>
    <row r="50" spans="3:10" x14ac:dyDescent="0.25">
      <c r="C50" s="8" t="s">
        <v>92</v>
      </c>
      <c r="D50" s="9">
        <v>1990000000</v>
      </c>
      <c r="E50" s="9">
        <v>857513000</v>
      </c>
      <c r="F50" s="9">
        <v>0</v>
      </c>
      <c r="G50" s="9">
        <v>0</v>
      </c>
      <c r="H50" s="9">
        <v>0</v>
      </c>
      <c r="I50" s="9">
        <v>0</v>
      </c>
      <c r="J50" s="9"/>
    </row>
    <row r="51" spans="3:10" x14ac:dyDescent="0.25">
      <c r="C51" s="8" t="s">
        <v>52</v>
      </c>
      <c r="D51" s="9">
        <v>2993131063</v>
      </c>
      <c r="E51" s="9">
        <v>-3088675998</v>
      </c>
      <c r="F51" s="9">
        <v>0</v>
      </c>
      <c r="G51" s="9">
        <v>0</v>
      </c>
      <c r="H51" s="9">
        <v>0</v>
      </c>
      <c r="I51" s="9">
        <v>0</v>
      </c>
      <c r="J51" s="9"/>
    </row>
    <row r="52" spans="3:10" x14ac:dyDescent="0.25">
      <c r="C52" s="8" t="s">
        <v>53</v>
      </c>
      <c r="D52" s="9">
        <v>-102250745</v>
      </c>
      <c r="E52" s="9">
        <v>32</v>
      </c>
      <c r="F52" s="9">
        <v>0</v>
      </c>
      <c r="G52" s="9">
        <v>0</v>
      </c>
      <c r="H52" s="9">
        <v>0</v>
      </c>
      <c r="I52" s="9">
        <v>0</v>
      </c>
      <c r="J52" s="9"/>
    </row>
    <row r="53" spans="3:10" x14ac:dyDescent="0.25">
      <c r="C53" s="8" t="s">
        <v>54</v>
      </c>
      <c r="D53" s="9">
        <v>119162011</v>
      </c>
      <c r="E53" s="9">
        <v>-130476984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3:10" x14ac:dyDescent="0.25">
      <c r="C54" s="8" t="s">
        <v>55</v>
      </c>
      <c r="D54" s="9">
        <v>-843415</v>
      </c>
      <c r="E54" s="9">
        <v>-214272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3:10" x14ac:dyDescent="0.25">
      <c r="C55" s="20" t="s">
        <v>133</v>
      </c>
      <c r="D55" s="10">
        <f t="shared" ref="D55:J55" si="5">D5+D23+D38</f>
        <v>8202000299</v>
      </c>
      <c r="E55" s="10">
        <f t="shared" si="5"/>
        <v>-2228520485</v>
      </c>
      <c r="F55" s="10">
        <f t="shared" si="5"/>
        <v>10386915382</v>
      </c>
      <c r="G55" s="10">
        <f t="shared" si="5"/>
        <v>-1339534291</v>
      </c>
      <c r="H55" s="10">
        <f t="shared" si="5"/>
        <v>6009087101</v>
      </c>
      <c r="I55" s="10">
        <f t="shared" si="5"/>
        <v>14705911965</v>
      </c>
      <c r="J55" s="10">
        <f t="shared" si="5"/>
        <v>5403126524</v>
      </c>
    </row>
    <row r="56" spans="3:10" x14ac:dyDescent="0.25">
      <c r="C56" s="23" t="s">
        <v>136</v>
      </c>
      <c r="D56" s="9">
        <v>16358070385</v>
      </c>
      <c r="E56" s="9">
        <v>30877016827</v>
      </c>
      <c r="F56" s="9">
        <v>31972319312</v>
      </c>
      <c r="G56" s="9">
        <v>42359234694</v>
      </c>
      <c r="H56" s="9">
        <v>41019700403</v>
      </c>
      <c r="I56" s="9">
        <v>46977708909</v>
      </c>
      <c r="J56" s="9">
        <v>61659571597</v>
      </c>
    </row>
    <row r="57" spans="3:10" x14ac:dyDescent="0.25">
      <c r="C57" s="23" t="s">
        <v>135</v>
      </c>
      <c r="D57" s="9">
        <v>0</v>
      </c>
      <c r="E57" s="9">
        <v>0</v>
      </c>
      <c r="F57" s="9">
        <v>0</v>
      </c>
      <c r="G57" s="9">
        <v>0</v>
      </c>
      <c r="H57" s="9">
        <v>-51078595</v>
      </c>
      <c r="I57" s="9">
        <v>28633697</v>
      </c>
      <c r="J57" s="9"/>
    </row>
    <row r="58" spans="3:10" x14ac:dyDescent="0.25">
      <c r="C58" s="20" t="s">
        <v>134</v>
      </c>
      <c r="D58" s="9"/>
      <c r="E58" s="9"/>
      <c r="F58" s="9"/>
      <c r="G58" s="9"/>
      <c r="H58" s="9"/>
      <c r="I58" s="9">
        <v>-52682974</v>
      </c>
      <c r="J58" s="9">
        <v>-15182458</v>
      </c>
    </row>
    <row r="59" spans="3:10" x14ac:dyDescent="0.25">
      <c r="C59" s="20" t="s">
        <v>137</v>
      </c>
      <c r="D59" s="10">
        <f>SUM(D55:D58)</f>
        <v>24560070684</v>
      </c>
      <c r="E59" s="10">
        <f t="shared" ref="E59:J59" si="6">SUM(E55:E58)</f>
        <v>28648496342</v>
      </c>
      <c r="F59" s="10">
        <f t="shared" si="6"/>
        <v>42359234694</v>
      </c>
      <c r="G59" s="10">
        <f t="shared" si="6"/>
        <v>41019700403</v>
      </c>
      <c r="H59" s="10">
        <f t="shared" si="6"/>
        <v>46977708909</v>
      </c>
      <c r="I59" s="10">
        <f t="shared" si="6"/>
        <v>61659571597</v>
      </c>
      <c r="J59" s="10">
        <f t="shared" si="6"/>
        <v>67047515663</v>
      </c>
    </row>
    <row r="60" spans="3:10" x14ac:dyDescent="0.25">
      <c r="C60" s="23" t="s">
        <v>99</v>
      </c>
      <c r="D60" s="16">
        <f>D5/('1'!B39/10)</f>
        <v>39.917893991692068</v>
      </c>
      <c r="E60" s="16">
        <f>E5/('1'!C39/10)</f>
        <v>-18.574080207554637</v>
      </c>
      <c r="F60" s="16">
        <f>F5/('1'!D39/10)</f>
        <v>13.644793506748726</v>
      </c>
      <c r="G60" s="16">
        <f>G5/('1'!E39/10)</f>
        <v>-4.1107901518515932</v>
      </c>
      <c r="H60" s="16">
        <f>H5/('1'!F39/10)</f>
        <v>13.748240687550989</v>
      </c>
      <c r="I60" s="16">
        <f>I5/('1'!G39/10)</f>
        <v>24.993122918225481</v>
      </c>
      <c r="J60" s="16">
        <f>J5/('1'!H39/10)</f>
        <v>9.7662445833289446</v>
      </c>
    </row>
    <row r="61" spans="3:10" x14ac:dyDescent="0.25">
      <c r="C61" s="20" t="s">
        <v>100</v>
      </c>
      <c r="D61" s="6">
        <v>385482240</v>
      </c>
      <c r="E61" s="6">
        <v>443304576</v>
      </c>
      <c r="F61" s="6">
        <v>709287321</v>
      </c>
      <c r="G61" s="6">
        <v>709287321</v>
      </c>
      <c r="H61" s="6">
        <v>710436910</v>
      </c>
      <c r="I61" s="6">
        <v>855209694</v>
      </c>
      <c r="J61" s="6">
        <v>1072500285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6" sqref="H16"/>
    </sheetView>
  </sheetViews>
  <sheetFormatPr defaultRowHeight="15" x14ac:dyDescent="0.25"/>
  <cols>
    <col min="1" max="1" width="34.5703125" bestFit="1" customWidth="1"/>
  </cols>
  <sheetData>
    <row r="1" spans="1:7" x14ac:dyDescent="0.25">
      <c r="A1" s="1" t="s">
        <v>146</v>
      </c>
    </row>
    <row r="2" spans="1:7" x14ac:dyDescent="0.25">
      <c r="A2" s="1" t="s">
        <v>65</v>
      </c>
    </row>
    <row r="3" spans="1:7" x14ac:dyDescent="0.25">
      <c r="A3" t="s">
        <v>71</v>
      </c>
    </row>
    <row r="4" spans="1:7" ht="15.75" x14ac:dyDescent="0.25">
      <c r="A4" s="2"/>
      <c r="B4" s="13">
        <v>2013</v>
      </c>
      <c r="C4" s="13">
        <v>2014</v>
      </c>
      <c r="D4" s="13">
        <v>2015</v>
      </c>
      <c r="E4" s="13">
        <v>2016</v>
      </c>
      <c r="F4" s="13">
        <v>2017</v>
      </c>
      <c r="G4" s="13">
        <v>2018</v>
      </c>
    </row>
    <row r="5" spans="1:7" x14ac:dyDescent="0.25">
      <c r="A5" t="s">
        <v>138</v>
      </c>
      <c r="B5" s="14">
        <f>'2'!C6/'2'!C7</f>
        <v>0.39202348757943445</v>
      </c>
      <c r="C5" s="14">
        <f>'2'!D6/'2'!D7</f>
        <v>0.38987145625876657</v>
      </c>
      <c r="D5" s="14">
        <f>'2'!E6/'2'!E7</f>
        <v>0.53930255627252244</v>
      </c>
      <c r="E5" s="14">
        <f>'2'!F6/'2'!F7</f>
        <v>0.64012297382543337</v>
      </c>
      <c r="F5" s="14">
        <f>'2'!G6/'2'!G7</f>
        <v>0.62267526975303433</v>
      </c>
      <c r="G5" s="14">
        <f>'2'!H6/'2'!H7</f>
        <v>0.57542615144057652</v>
      </c>
    </row>
    <row r="6" spans="1:7" x14ac:dyDescent="0.25">
      <c r="A6" t="s">
        <v>66</v>
      </c>
      <c r="B6" s="14">
        <f>'2'!C25/'2'!C5</f>
        <v>0.42626445577968503</v>
      </c>
      <c r="C6" s="14">
        <f>'2'!D25/'2'!D5</f>
        <v>0.45048383470991332</v>
      </c>
      <c r="D6" s="14">
        <f>'2'!E25/'2'!E5</f>
        <v>0.43714741499650572</v>
      </c>
      <c r="E6" s="14">
        <f>'2'!F25/'2'!F5</f>
        <v>0.45956488547516183</v>
      </c>
      <c r="F6" s="14">
        <f>'2'!G25/'2'!G5</f>
        <v>0.39754861367222472</v>
      </c>
      <c r="G6" s="14">
        <f>'2'!H25/'2'!H5</f>
        <v>0.36117957789329769</v>
      </c>
    </row>
    <row r="7" spans="1:7" x14ac:dyDescent="0.25">
      <c r="A7" t="s">
        <v>67</v>
      </c>
      <c r="B7" s="14">
        <f>'2'!C39/'2'!C5</f>
        <v>9.2965131378498614E-2</v>
      </c>
      <c r="C7" s="14">
        <f>'2'!D39/'2'!D5</f>
        <v>0.12999669335655586</v>
      </c>
      <c r="D7" s="14">
        <f>'2'!E39/'2'!E5</f>
        <v>0.12632551714812099</v>
      </c>
      <c r="E7" s="14">
        <f>'2'!F39/'2'!F5</f>
        <v>0.18949604619098706</v>
      </c>
      <c r="F7" s="14">
        <f>'2'!G39/'2'!G5</f>
        <v>0.23198696852362302</v>
      </c>
      <c r="G7" s="14">
        <f>'2'!H39/'2'!H5</f>
        <v>0.21801481540782616</v>
      </c>
    </row>
    <row r="8" spans="1:7" x14ac:dyDescent="0.25">
      <c r="A8" t="s">
        <v>139</v>
      </c>
      <c r="B8" s="14">
        <f>'2'!C39/'1'!C5</f>
        <v>7.2172503650930909E-3</v>
      </c>
      <c r="C8" s="14">
        <f>'2'!D39/'1'!D5</f>
        <v>1.0020175597640459E-2</v>
      </c>
      <c r="D8" s="14">
        <f>'2'!E39/'1'!E5</f>
        <v>1.0071533735005835E-2</v>
      </c>
      <c r="E8" s="14">
        <f>'2'!F39/'1'!F5</f>
        <v>1.5138934428210482E-2</v>
      </c>
      <c r="F8" s="14">
        <f>'2'!G39/'1'!G5</f>
        <v>1.7206735462834317E-2</v>
      </c>
      <c r="G8" s="14">
        <f>'2'!H39/'1'!H5</f>
        <v>1.5837976260355498E-2</v>
      </c>
    </row>
    <row r="9" spans="1:7" x14ac:dyDescent="0.25">
      <c r="A9" t="s">
        <v>140</v>
      </c>
      <c r="B9" s="14">
        <f>'2'!C39/'1'!B38</f>
        <v>0.12148023089972126</v>
      </c>
      <c r="C9" s="14">
        <f>'2'!D39/'1'!C38</f>
        <v>0.16136046124161682</v>
      </c>
      <c r="D9" s="14">
        <f>'2'!E39/'1'!D38</f>
        <v>0.12104634338964859</v>
      </c>
      <c r="E9" s="14">
        <f>'2'!F39/'1'!E38</f>
        <v>0.20116323384267765</v>
      </c>
      <c r="F9" s="14">
        <f>'2'!G39/'1'!F38</f>
        <v>0.24696324796648458</v>
      </c>
      <c r="G9" s="14">
        <f>'2'!H39/'1'!G38</f>
        <v>0.2131593291855676</v>
      </c>
    </row>
    <row r="10" spans="1:7" x14ac:dyDescent="0.25">
      <c r="A10" t="s">
        <v>68</v>
      </c>
      <c r="B10" s="14">
        <v>0.1133</v>
      </c>
      <c r="C10" s="14">
        <v>0.1472</v>
      </c>
      <c r="D10" s="14">
        <v>0.12230000000000001</v>
      </c>
      <c r="E10" s="14">
        <v>0.1226</v>
      </c>
      <c r="F10" s="14">
        <v>0.12720000000000001</v>
      </c>
      <c r="G10" s="14"/>
    </row>
    <row r="11" spans="1:7" x14ac:dyDescent="0.25">
      <c r="A11" t="s">
        <v>141</v>
      </c>
      <c r="B11" s="14">
        <v>6.4899999999999999E-2</v>
      </c>
      <c r="C11" s="14">
        <v>5.7200000000000001E-2</v>
      </c>
      <c r="D11" s="14">
        <v>5.9900000000000002E-2</v>
      </c>
      <c r="E11" s="14">
        <v>3.4000000000000002E-2</v>
      </c>
      <c r="F11" s="14">
        <v>3.56E-2</v>
      </c>
      <c r="G11" s="14"/>
    </row>
    <row r="12" spans="1:7" x14ac:dyDescent="0.25">
      <c r="A12" t="s">
        <v>142</v>
      </c>
      <c r="B12" s="14">
        <v>0.77800000000000002</v>
      </c>
      <c r="C12" s="14">
        <v>0.72130000000000005</v>
      </c>
      <c r="D12" s="14">
        <v>0.82240000000000002</v>
      </c>
      <c r="E12" s="14">
        <v>0.8347</v>
      </c>
      <c r="F12" s="14">
        <v>0.83389999999999997</v>
      </c>
      <c r="G1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2018-09-25T05:04:52Z</dcterms:created>
  <dcterms:modified xsi:type="dcterms:W3CDTF">2020-04-12T14:19:19Z</dcterms:modified>
</cp:coreProperties>
</file>