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Ratio" sheetId="4" r:id="rId7"/>
  </sheets>
  <definedNames/>
  <calcPr/>
  <extLst>
    <ext uri="GoogleSheetsCustomDataVersion1">
      <go:sheetsCustomData xmlns:go="http://customooxmlschemas.google.com/" r:id="rId8" roundtripDataSignature="AMtx7mjVp3MqylSO2xDUo2FY86wbeb26Lg=="/>
    </ext>
  </extLst>
</workbook>
</file>

<file path=xl/sharedStrings.xml><?xml version="1.0" encoding="utf-8"?>
<sst xmlns="http://schemas.openxmlformats.org/spreadsheetml/2006/main" count="92" uniqueCount="86">
  <si>
    <t>C &amp; A TEXTILES LIMITED</t>
  </si>
  <si>
    <t>Balance Sheet</t>
  </si>
  <si>
    <t>As at year end</t>
  </si>
  <si>
    <t>ASSETS</t>
  </si>
  <si>
    <t>NON CURRENT ASSETS</t>
  </si>
  <si>
    <t>Property,Plant  and  Equipment</t>
  </si>
  <si>
    <t>Security Deposits</t>
  </si>
  <si>
    <t>Investment in Associate Company</t>
  </si>
  <si>
    <t>CURRENT ASSETS</t>
  </si>
  <si>
    <t>Inventories</t>
  </si>
  <si>
    <t>Trade &amp; Other Receivables</t>
  </si>
  <si>
    <t>Advances, Deposits and Pre-payments</t>
  </si>
  <si>
    <t>Current Account with Sister Concern</t>
  </si>
  <si>
    <t>Cash &amp; Cash Equivalent</t>
  </si>
  <si>
    <t>Liabilities and Capital</t>
  </si>
  <si>
    <t>Liabilities</t>
  </si>
  <si>
    <t>Income Statement</t>
  </si>
  <si>
    <t>Net Revenues</t>
  </si>
  <si>
    <t>Non Current Liabilities</t>
  </si>
  <si>
    <t>long Term Loan</t>
  </si>
  <si>
    <t>deferred tax liability</t>
  </si>
  <si>
    <t>Current Liabilities</t>
  </si>
  <si>
    <t>Trade and Other Payables</t>
  </si>
  <si>
    <t>Short Term Loans</t>
  </si>
  <si>
    <t>Cost of goods sold</t>
  </si>
  <si>
    <t>Cash Flow Statement</t>
  </si>
  <si>
    <t>Directors and Others Loan</t>
  </si>
  <si>
    <t>Provision for Expenses</t>
  </si>
  <si>
    <t>Net Cash Flows - Operating Activities</t>
  </si>
  <si>
    <t>Cash Received from turnover</t>
  </si>
  <si>
    <t>Current Portion of Long Term Loan</t>
  </si>
  <si>
    <t>Collection from other non-operating Income</t>
  </si>
  <si>
    <t>payment for cost expenses</t>
  </si>
  <si>
    <t>Gross Profit</t>
  </si>
  <si>
    <t>paid for operating expenses</t>
  </si>
  <si>
    <t>paid to sister concern</t>
  </si>
  <si>
    <t>Shareholders’ Equity</t>
  </si>
  <si>
    <t>income tax paid</t>
  </si>
  <si>
    <t>payment for financial expenses</t>
  </si>
  <si>
    <t>Share Capital</t>
  </si>
  <si>
    <t>Share Money Deposit</t>
  </si>
  <si>
    <t>Retained Earnings</t>
  </si>
  <si>
    <t>Operating Incomes/Expenses</t>
  </si>
  <si>
    <t>Operating Profit</t>
  </si>
  <si>
    <t>Net Cash Flows - Investment Activities</t>
  </si>
  <si>
    <t>Net assets value per share</t>
  </si>
  <si>
    <t>Non-Operating Income/(Expenses)</t>
  </si>
  <si>
    <t>Acquisition of Fixed Assets</t>
  </si>
  <si>
    <t>advance against land purchase</t>
  </si>
  <si>
    <t>advance against gas line installation</t>
  </si>
  <si>
    <t>advance against new factory building</t>
  </si>
  <si>
    <t>Financial Expenses</t>
  </si>
  <si>
    <t>security deposit</t>
  </si>
  <si>
    <t>Other Income</t>
  </si>
  <si>
    <t>Profit Before contribution to WPPF</t>
  </si>
  <si>
    <t>investment in associate</t>
  </si>
  <si>
    <t>Shares to calculate NAVPS</t>
  </si>
  <si>
    <t>advance payment</t>
  </si>
  <si>
    <t>Capital work in progress</t>
  </si>
  <si>
    <t>Contribution to WPPF</t>
  </si>
  <si>
    <t>Net Cash Flows - Financing Activities</t>
  </si>
  <si>
    <t>increase/decrease in share capital</t>
  </si>
  <si>
    <t>Profit Before Taxation</t>
  </si>
  <si>
    <t>increase/decrease in short term loan from bank</t>
  </si>
  <si>
    <t>increase/decrease in long term loan from bank</t>
  </si>
  <si>
    <t>increase/decrease in loan from directors and others</t>
  </si>
  <si>
    <t>Provision for Taxation</t>
  </si>
  <si>
    <t>increase/decrease in share money deposit</t>
  </si>
  <si>
    <t>increase/decrease in liabilities for capital machineries</t>
  </si>
  <si>
    <t>Income Tax</t>
  </si>
  <si>
    <t>Net Profit</t>
  </si>
  <si>
    <t>Net Change in Cash Flows</t>
  </si>
  <si>
    <t>Cash and Cash Equivalents at Beginning Period</t>
  </si>
  <si>
    <t>Earnings per share (par value Taka 10)</t>
  </si>
  <si>
    <t>Cash and Cash Equivalents at End of Period</t>
  </si>
  <si>
    <t>Net Operating Cash Flow Per Share</t>
  </si>
  <si>
    <t>Ratio</t>
  </si>
  <si>
    <t>Return on Asset (ROA)</t>
  </si>
  <si>
    <t>Shares to Calculate NOCFPS</t>
  </si>
  <si>
    <t>Shares to Calculate EPS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</si>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</sst>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0.0"/>
  </numFmts>
  <fonts count="8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b/>
      <u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u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left"/>
    </xf>
    <xf borderId="0" fillId="0" fontId="3" numFmtId="0" xfId="0" applyFont="1"/>
    <xf borderId="0" fillId="0" fontId="1" numFmtId="3" xfId="0" applyFont="1" applyNumberFormat="1"/>
    <xf borderId="0" fillId="0" fontId="4" numFmtId="3" xfId="0" applyFont="1" applyNumberFormat="1"/>
    <xf borderId="0" fillId="0" fontId="4" numFmtId="0" xfId="0" applyFont="1"/>
    <xf borderId="1" fillId="0" fontId="5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1" fillId="0" fontId="1" numFmtId="0" xfId="0" applyBorder="1" applyFont="1"/>
    <xf borderId="1" fillId="0" fontId="4" numFmtId="3" xfId="0" applyBorder="1" applyFont="1" applyNumberFormat="1"/>
    <xf borderId="0" fillId="0" fontId="7" numFmtId="0" xfId="0" applyFont="1"/>
    <xf borderId="1" fillId="0" fontId="4" numFmtId="0" xfId="0" applyBorder="1" applyFont="1"/>
    <xf borderId="0" fillId="0" fontId="5" numFmtId="0" xfId="0" applyFont="1"/>
    <xf borderId="0" fillId="0" fontId="1" numFmtId="164" xfId="0" applyFont="1" applyNumberFormat="1"/>
    <xf borderId="2" fillId="0" fontId="1" numFmtId="3" xfId="0" applyBorder="1" applyFont="1" applyNumberFormat="1"/>
    <xf borderId="3" fillId="0" fontId="1" numFmtId="0" xfId="0" applyBorder="1" applyFont="1"/>
    <xf borderId="0" fillId="0" fontId="1" numFmtId="165" xfId="0" applyFont="1" applyNumberFormat="1"/>
    <xf borderId="0" fillId="0" fontId="4" numFmtId="0" xfId="0" applyAlignment="1" applyFont="1">
      <alignment shrinkToFit="0" wrapText="1"/>
    </xf>
    <xf borderId="0" fillId="0" fontId="4" numFmtId="10" xfId="0" applyFont="1" applyNumberFormat="1"/>
    <xf borderId="3" fillId="0" fontId="1" numFmtId="3" xfId="0" applyBorder="1" applyFont="1" applyNumberFormat="1"/>
    <xf borderId="4" fillId="0" fontId="1" numFmtId="2" xfId="0" applyAlignment="1" applyBorder="1" applyFont="1" applyNumberFormat="1">
      <alignment horizontal="center"/>
    </xf>
    <xf borderId="0" fillId="0" fontId="1" numFmtId="2" xfId="0" applyFont="1" applyNumberFormat="1"/>
    <xf borderId="0" fillId="0" fontId="4" numFmtId="166" xfId="0" applyFont="1" applyNumberFormat="1"/>
    <xf borderId="0" fillId="0" fontId="4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50.13"/>
    <col customWidth="1" min="2" max="6" width="12.13"/>
    <col customWidth="1" min="7" max="26" width="7.63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B4" s="2">
        <v>2013.0</v>
      </c>
      <c r="C4" s="2">
        <v>2014.0</v>
      </c>
      <c r="D4" s="2">
        <v>2015.0</v>
      </c>
      <c r="E4" s="2">
        <v>2016.0</v>
      </c>
      <c r="F4" s="2">
        <v>2017.0</v>
      </c>
      <c r="G4" s="2">
        <v>2018.0</v>
      </c>
      <c r="H4" s="2">
        <v>2019.0</v>
      </c>
    </row>
    <row r="5">
      <c r="A5" s="3" t="s">
        <v>3</v>
      </c>
    </row>
    <row r="6">
      <c r="A6" s="4" t="s">
        <v>4</v>
      </c>
      <c r="B6" s="5">
        <f t="shared" ref="B6:H6" si="1">SUM(B7:B9)</f>
        <v>1712930099</v>
      </c>
      <c r="C6" s="5">
        <f t="shared" si="1"/>
        <v>1975315383</v>
      </c>
      <c r="D6" s="5">
        <f t="shared" si="1"/>
        <v>2125212925</v>
      </c>
      <c r="E6" s="5">
        <f t="shared" si="1"/>
        <v>2065461990</v>
      </c>
      <c r="F6" s="5">
        <f t="shared" si="1"/>
        <v>2030592616</v>
      </c>
      <c r="G6" s="5">
        <f t="shared" si="1"/>
        <v>0</v>
      </c>
      <c r="H6" s="5">
        <f t="shared" si="1"/>
        <v>0</v>
      </c>
    </row>
    <row r="7">
      <c r="A7" s="2" t="s">
        <v>5</v>
      </c>
      <c r="B7" s="6">
        <v>1.55876066E9</v>
      </c>
      <c r="C7" s="6">
        <v>1.971251411E9</v>
      </c>
      <c r="D7" s="6">
        <v>2.029370618E9</v>
      </c>
      <c r="E7" s="6">
        <v>1.889799325E9</v>
      </c>
      <c r="F7" s="6">
        <v>1.768486513E9</v>
      </c>
    </row>
    <row r="8">
      <c r="A8" s="2" t="s">
        <v>6</v>
      </c>
      <c r="B8" s="6">
        <v>1297439.0</v>
      </c>
      <c r="C8" s="6">
        <v>4063972.0</v>
      </c>
      <c r="D8" s="6">
        <v>4.1165593E7</v>
      </c>
      <c r="E8" s="6">
        <v>4.1542989E7</v>
      </c>
      <c r="F8" s="6">
        <v>4.1542989E7</v>
      </c>
    </row>
    <row r="9">
      <c r="A9" s="2" t="s">
        <v>7</v>
      </c>
      <c r="B9" s="6">
        <v>1.52872E8</v>
      </c>
      <c r="C9" s="6">
        <v>0.0</v>
      </c>
      <c r="D9" s="6">
        <v>5.4676714E7</v>
      </c>
      <c r="E9" s="6">
        <v>1.34119676E8</v>
      </c>
      <c r="F9" s="6">
        <v>2.20563114E8</v>
      </c>
    </row>
    <row r="10">
      <c r="B10" s="6"/>
      <c r="C10" s="6"/>
      <c r="E10" s="6"/>
      <c r="F10" s="6"/>
    </row>
    <row r="11">
      <c r="A11" s="4" t="s">
        <v>8</v>
      </c>
      <c r="B11" s="5">
        <f t="shared" ref="B11:H11" si="2">SUM(B12:B16)</f>
        <v>696477740</v>
      </c>
      <c r="C11" s="5">
        <f t="shared" si="2"/>
        <v>1044262957</v>
      </c>
      <c r="D11" s="5">
        <f t="shared" si="2"/>
        <v>1502255985</v>
      </c>
      <c r="E11" s="5">
        <f t="shared" si="2"/>
        <v>1754505892</v>
      </c>
      <c r="F11" s="5">
        <f t="shared" si="2"/>
        <v>1926495842</v>
      </c>
      <c r="G11" s="5">
        <f t="shared" si="2"/>
        <v>0</v>
      </c>
      <c r="H11" s="5">
        <f t="shared" si="2"/>
        <v>0</v>
      </c>
    </row>
    <row r="12">
      <c r="A12" s="7" t="s">
        <v>9</v>
      </c>
      <c r="B12" s="6">
        <v>2.88282575E8</v>
      </c>
      <c r="C12" s="6">
        <v>4.79319533E8</v>
      </c>
      <c r="D12" s="6">
        <v>6.4299829E8</v>
      </c>
      <c r="E12" s="6">
        <v>6.83650508E8</v>
      </c>
      <c r="F12" s="6">
        <v>7.37567085E8</v>
      </c>
    </row>
    <row r="13">
      <c r="A13" s="7" t="s">
        <v>10</v>
      </c>
      <c r="B13" s="6">
        <v>3.79211351E8</v>
      </c>
      <c r="C13" s="6">
        <v>4.58709137E8</v>
      </c>
      <c r="D13" s="6">
        <v>5.76032981E8</v>
      </c>
      <c r="E13" s="6">
        <v>6.8236432E8</v>
      </c>
      <c r="F13" s="6">
        <v>7.23478772E8</v>
      </c>
    </row>
    <row r="14">
      <c r="A14" s="7" t="s">
        <v>11</v>
      </c>
      <c r="B14" s="6">
        <v>2.7524484E7</v>
      </c>
      <c r="C14" s="6">
        <v>1.01469764E8</v>
      </c>
      <c r="D14" s="6">
        <v>1.92313887E8</v>
      </c>
      <c r="E14" s="6">
        <v>2.23797899E8</v>
      </c>
      <c r="F14" s="6">
        <v>2.54088381E8</v>
      </c>
    </row>
    <row r="15">
      <c r="A15" s="7" t="s">
        <v>12</v>
      </c>
      <c r="B15" s="6">
        <v>0.0</v>
      </c>
      <c r="C15" s="6">
        <v>361450.0</v>
      </c>
      <c r="D15" s="6">
        <v>203715.0</v>
      </c>
      <c r="E15" s="6">
        <v>687873.0</v>
      </c>
      <c r="F15" s="6">
        <v>5426358.0</v>
      </c>
    </row>
    <row r="16">
      <c r="A16" s="7" t="s">
        <v>13</v>
      </c>
      <c r="B16" s="6">
        <v>1459330.0</v>
      </c>
      <c r="C16" s="6">
        <v>4403073.0</v>
      </c>
      <c r="D16" s="6">
        <v>9.0707112E7</v>
      </c>
      <c r="E16" s="6">
        <v>1.64005292E8</v>
      </c>
      <c r="F16" s="6">
        <v>2.05935246E8</v>
      </c>
    </row>
    <row r="17">
      <c r="E17" s="6"/>
    </row>
    <row r="18">
      <c r="A18" s="1"/>
      <c r="B18" s="5">
        <f t="shared" ref="B18:H18" si="3">B6+B11</f>
        <v>2409407839</v>
      </c>
      <c r="C18" s="5">
        <f t="shared" si="3"/>
        <v>3019578340</v>
      </c>
      <c r="D18" s="5">
        <f t="shared" si="3"/>
        <v>3627468910</v>
      </c>
      <c r="E18" s="5">
        <f t="shared" si="3"/>
        <v>3819967882</v>
      </c>
      <c r="F18" s="5">
        <f t="shared" si="3"/>
        <v>3957088458</v>
      </c>
      <c r="G18" s="5">
        <f t="shared" si="3"/>
        <v>0</v>
      </c>
      <c r="H18" s="5">
        <f t="shared" si="3"/>
        <v>0</v>
      </c>
    </row>
    <row r="19">
      <c r="F19" s="6"/>
    </row>
    <row r="20">
      <c r="A20" s="8" t="s">
        <v>14</v>
      </c>
      <c r="B20" s="5"/>
      <c r="C20" s="1"/>
      <c r="D20" s="1"/>
      <c r="E20" s="1"/>
      <c r="F20" s="1"/>
    </row>
    <row r="21" ht="15.75" customHeight="1">
      <c r="A21" s="9" t="s">
        <v>15</v>
      </c>
      <c r="B21" s="5"/>
      <c r="C21" s="1"/>
      <c r="D21" s="1"/>
      <c r="E21" s="1"/>
      <c r="F21" s="1"/>
    </row>
    <row r="22" ht="15.75" customHeight="1">
      <c r="A22" s="4" t="s">
        <v>18</v>
      </c>
      <c r="B22" s="5">
        <f t="shared" ref="B22:H22" si="4">SUM(B23:B24)</f>
        <v>230549854</v>
      </c>
      <c r="C22" s="5">
        <f t="shared" si="4"/>
        <v>260333498</v>
      </c>
      <c r="D22" s="5">
        <f t="shared" si="4"/>
        <v>44397942</v>
      </c>
      <c r="E22" s="5">
        <f t="shared" si="4"/>
        <v>60109976</v>
      </c>
      <c r="F22" s="5">
        <f t="shared" si="4"/>
        <v>189079547</v>
      </c>
      <c r="G22" s="5">
        <f t="shared" si="4"/>
        <v>0</v>
      </c>
      <c r="H22" s="5">
        <f t="shared" si="4"/>
        <v>0</v>
      </c>
    </row>
    <row r="23" ht="15.75" customHeight="1">
      <c r="A23" s="2" t="s">
        <v>19</v>
      </c>
      <c r="B23" s="6">
        <v>2.30549854E8</v>
      </c>
      <c r="C23" s="6">
        <v>2.60333498E8</v>
      </c>
      <c r="D23" s="6">
        <v>4.4397942E7</v>
      </c>
      <c r="E23" s="6">
        <v>6.0109976E7</v>
      </c>
      <c r="F23" s="6">
        <v>5.4137659E7</v>
      </c>
    </row>
    <row r="24" ht="15.75" customHeight="1">
      <c r="A24" s="2" t="s">
        <v>20</v>
      </c>
      <c r="B24" s="6">
        <v>0.0</v>
      </c>
      <c r="C24" s="6">
        <v>0.0</v>
      </c>
      <c r="D24" s="6">
        <v>0.0</v>
      </c>
      <c r="E24" s="6">
        <v>0.0</v>
      </c>
      <c r="F24" s="6">
        <v>1.34941888E8</v>
      </c>
    </row>
    <row r="25" ht="15.75" customHeight="1">
      <c r="D25" s="6"/>
      <c r="E25" s="6"/>
    </row>
    <row r="26" ht="15.75" customHeight="1">
      <c r="A26" s="4" t="s">
        <v>21</v>
      </c>
      <c r="B26" s="5">
        <f t="shared" ref="B26:H26" si="5">SUM(B27:B31)</f>
        <v>753091849</v>
      </c>
      <c r="C26" s="5">
        <f t="shared" si="5"/>
        <v>249526104</v>
      </c>
      <c r="D26" s="5">
        <f t="shared" si="5"/>
        <v>171310856</v>
      </c>
      <c r="E26" s="5">
        <f t="shared" si="5"/>
        <v>127854588</v>
      </c>
      <c r="F26" s="5">
        <f t="shared" si="5"/>
        <v>132718511</v>
      </c>
      <c r="G26" s="5">
        <f t="shared" si="5"/>
        <v>0</v>
      </c>
      <c r="H26" s="5">
        <f t="shared" si="5"/>
        <v>0</v>
      </c>
    </row>
    <row r="27" ht="15.75" customHeight="1">
      <c r="A27" s="7" t="s">
        <v>22</v>
      </c>
      <c r="B27" s="6">
        <v>1.11187527E8</v>
      </c>
      <c r="C27" s="6">
        <v>2.541527E7</v>
      </c>
      <c r="D27" s="6">
        <v>1.2355109E7</v>
      </c>
      <c r="E27" s="6">
        <v>5725718.0</v>
      </c>
      <c r="F27" s="6">
        <v>1.03969E7</v>
      </c>
    </row>
    <row r="28" ht="15.75" customHeight="1">
      <c r="A28" s="7" t="s">
        <v>23</v>
      </c>
      <c r="B28" s="6">
        <v>2.4695629E7</v>
      </c>
      <c r="C28" s="6">
        <v>1.07058456E8</v>
      </c>
      <c r="D28" s="6">
        <v>9.8351009E7</v>
      </c>
      <c r="E28" s="6">
        <v>4.3216221E7</v>
      </c>
      <c r="F28" s="6">
        <v>3.6425375E7</v>
      </c>
    </row>
    <row r="29" ht="15.75" customHeight="1">
      <c r="A29" s="2" t="s">
        <v>26</v>
      </c>
      <c r="B29" s="6">
        <v>5.14043126E8</v>
      </c>
      <c r="C29" s="6">
        <v>0.0</v>
      </c>
      <c r="D29" s="6">
        <v>0.0</v>
      </c>
      <c r="E29" s="6">
        <v>0.0</v>
      </c>
      <c r="F29" s="6">
        <v>0.0</v>
      </c>
    </row>
    <row r="30" ht="15.75" customHeight="1">
      <c r="A30" s="2" t="s">
        <v>27</v>
      </c>
      <c r="B30" s="6">
        <v>3.1165567E7</v>
      </c>
      <c r="C30" s="6">
        <v>4.5052378E7</v>
      </c>
      <c r="D30" s="6">
        <v>4.8771586E7</v>
      </c>
      <c r="E30" s="6">
        <v>6.9731586E7</v>
      </c>
      <c r="F30" s="6">
        <v>7.762737E7</v>
      </c>
    </row>
    <row r="31" ht="15.75" customHeight="1">
      <c r="A31" s="2" t="s">
        <v>30</v>
      </c>
      <c r="B31" s="6">
        <v>7.2E7</v>
      </c>
      <c r="C31" s="6">
        <v>7.2E7</v>
      </c>
      <c r="D31" s="6">
        <v>1.1833152E7</v>
      </c>
      <c r="E31" s="6">
        <v>9181063.0</v>
      </c>
      <c r="F31" s="6">
        <v>8268866.0</v>
      </c>
    </row>
    <row r="32" ht="15.75" customHeight="1">
      <c r="B32" s="6"/>
      <c r="C32" s="6"/>
      <c r="D32" s="6"/>
      <c r="E32" s="6"/>
      <c r="F32" s="6"/>
    </row>
    <row r="33" ht="15.75" customHeight="1">
      <c r="A33" s="1"/>
      <c r="B33" s="5">
        <f t="shared" ref="B33:H33" si="6">B26+B22</f>
        <v>983641703</v>
      </c>
      <c r="C33" s="5">
        <f t="shared" si="6"/>
        <v>509859602</v>
      </c>
      <c r="D33" s="5">
        <f t="shared" si="6"/>
        <v>215708798</v>
      </c>
      <c r="E33" s="5">
        <f t="shared" si="6"/>
        <v>187964564</v>
      </c>
      <c r="F33" s="5">
        <f t="shared" si="6"/>
        <v>321798058</v>
      </c>
      <c r="G33" s="5">
        <f t="shared" si="6"/>
        <v>0</v>
      </c>
      <c r="H33" s="5">
        <f t="shared" si="6"/>
        <v>0</v>
      </c>
    </row>
    <row r="34" ht="15.75" customHeight="1">
      <c r="A34" s="1"/>
      <c r="B34" s="1"/>
      <c r="C34" s="1"/>
      <c r="D34" s="1"/>
      <c r="E34" s="1"/>
    </row>
    <row r="35" ht="15.75" customHeight="1">
      <c r="A35" s="4" t="s">
        <v>36</v>
      </c>
      <c r="B35" s="5">
        <f t="shared" ref="B35:H35" si="7">SUM(B36:B38)</f>
        <v>1425766136</v>
      </c>
      <c r="C35" s="5">
        <f t="shared" si="7"/>
        <v>2509718738</v>
      </c>
      <c r="D35" s="5">
        <f t="shared" si="7"/>
        <v>3411760112</v>
      </c>
      <c r="E35" s="5">
        <f t="shared" si="7"/>
        <v>3632003318</v>
      </c>
      <c r="F35" s="5">
        <f t="shared" si="7"/>
        <v>3635290400</v>
      </c>
      <c r="G35" s="5">
        <f t="shared" si="7"/>
        <v>0</v>
      </c>
      <c r="H35" s="5">
        <f t="shared" si="7"/>
        <v>0</v>
      </c>
    </row>
    <row r="36" ht="15.75" customHeight="1">
      <c r="A36" s="2" t="s">
        <v>39</v>
      </c>
      <c r="B36" s="6">
        <v>500000.0</v>
      </c>
      <c r="C36" s="6">
        <v>1.3E9</v>
      </c>
      <c r="D36" s="6">
        <v>1.9425E9</v>
      </c>
      <c r="E36" s="6">
        <v>2.1756E9</v>
      </c>
      <c r="F36" s="6">
        <v>2.39316E9</v>
      </c>
    </row>
    <row r="37" ht="15.75" customHeight="1">
      <c r="A37" s="2" t="s">
        <v>40</v>
      </c>
      <c r="B37" s="6">
        <v>5.6690541E8</v>
      </c>
      <c r="C37" s="6">
        <v>0.0</v>
      </c>
      <c r="D37" s="6"/>
      <c r="E37" s="6">
        <v>0.0</v>
      </c>
      <c r="F37" s="6">
        <v>0.0</v>
      </c>
    </row>
    <row r="38" ht="15.75" customHeight="1">
      <c r="A38" s="2" t="s">
        <v>41</v>
      </c>
      <c r="B38" s="6">
        <v>8.58360726E8</v>
      </c>
      <c r="C38" s="6">
        <v>1.209718738E9</v>
      </c>
      <c r="D38" s="6">
        <v>1.469260112E9</v>
      </c>
      <c r="E38" s="6">
        <v>1.456403318E9</v>
      </c>
      <c r="F38" s="6">
        <v>1.2421304E9</v>
      </c>
    </row>
    <row r="39" ht="15.75" customHeight="1">
      <c r="B39" s="6"/>
      <c r="C39" s="6"/>
      <c r="D39" s="6"/>
      <c r="E39" s="6"/>
      <c r="F39" s="6"/>
    </row>
    <row r="40" ht="15.75" customHeight="1">
      <c r="A40" s="1"/>
      <c r="B40" s="5">
        <f t="shared" ref="B40:H40" si="8">B33+B35</f>
        <v>2409407839</v>
      </c>
      <c r="C40" s="5">
        <f t="shared" si="8"/>
        <v>3019578340</v>
      </c>
      <c r="D40" s="5">
        <f t="shared" si="8"/>
        <v>3627468910</v>
      </c>
      <c r="E40" s="5">
        <f t="shared" si="8"/>
        <v>3819967882</v>
      </c>
      <c r="F40" s="5">
        <f t="shared" si="8"/>
        <v>3957088458</v>
      </c>
      <c r="G40" s="5">
        <f t="shared" si="8"/>
        <v>0</v>
      </c>
      <c r="H40" s="5">
        <f t="shared" si="8"/>
        <v>0</v>
      </c>
    </row>
    <row r="41" ht="15.75" customHeight="1"/>
    <row r="42" ht="15.75" customHeight="1">
      <c r="A42" s="10" t="s">
        <v>45</v>
      </c>
      <c r="B42" s="18">
        <f t="shared" ref="B42:H42" si="9">B35/(B36/10)</f>
        <v>28515.32272</v>
      </c>
      <c r="C42" s="18">
        <f t="shared" si="9"/>
        <v>19.30552875</v>
      </c>
      <c r="D42" s="18">
        <f t="shared" si="9"/>
        <v>17.56375862</v>
      </c>
      <c r="E42" s="18">
        <f t="shared" si="9"/>
        <v>16.69426052</v>
      </c>
      <c r="F42" s="18">
        <f t="shared" si="9"/>
        <v>15.19033579</v>
      </c>
      <c r="G42" s="18" t="str">
        <f t="shared" si="9"/>
        <v>#DIV/0!</v>
      </c>
      <c r="H42" s="18" t="str">
        <f t="shared" si="9"/>
        <v>#DIV/0!</v>
      </c>
    </row>
    <row r="43" ht="15.75" customHeight="1">
      <c r="A43" s="10" t="s">
        <v>56</v>
      </c>
      <c r="B43" s="2">
        <f t="shared" ref="B43:H43" si="10">B36/10</f>
        <v>50000</v>
      </c>
      <c r="C43" s="2">
        <f t="shared" si="10"/>
        <v>130000000</v>
      </c>
      <c r="D43" s="2">
        <f t="shared" si="10"/>
        <v>194250000</v>
      </c>
      <c r="E43" s="2">
        <f t="shared" si="10"/>
        <v>217560000</v>
      </c>
      <c r="F43" s="2">
        <f t="shared" si="10"/>
        <v>239316000</v>
      </c>
      <c r="G43" s="2">
        <f t="shared" si="10"/>
        <v>0</v>
      </c>
      <c r="H43" s="2">
        <f t="shared" si="10"/>
        <v>0</v>
      </c>
    </row>
    <row r="44" ht="15.75" customHeight="1"/>
    <row r="45" ht="15.75" customHeight="1">
      <c r="B45" s="6"/>
      <c r="C45" s="6"/>
      <c r="D45" s="6"/>
      <c r="E45" s="6"/>
      <c r="F45" s="6"/>
    </row>
    <row r="46" ht="15.75" customHeight="1"/>
    <row r="47" ht="15.75" customHeight="1"/>
    <row r="48" ht="15.75" customHeight="1">
      <c r="E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43.88"/>
    <col customWidth="1" min="2" max="3" width="12.75"/>
    <col customWidth="1" min="4" max="4" width="13.5"/>
    <col customWidth="1" min="5" max="6" width="12.75"/>
    <col customWidth="1" min="7" max="7" width="11.13"/>
    <col customWidth="1" min="8" max="26" width="7.63"/>
  </cols>
  <sheetData>
    <row r="1">
      <c r="A1" s="1" t="s">
        <v>0</v>
      </c>
    </row>
    <row r="2">
      <c r="A2" s="1" t="s">
        <v>16</v>
      </c>
    </row>
    <row r="3">
      <c r="A3" s="2" t="s">
        <v>2</v>
      </c>
    </row>
    <row r="4">
      <c r="B4" s="2">
        <v>2013.0</v>
      </c>
      <c r="C4" s="2">
        <v>2014.0</v>
      </c>
      <c r="D4" s="2">
        <v>2015.0</v>
      </c>
      <c r="E4" s="2">
        <v>2016.0</v>
      </c>
      <c r="F4" s="2">
        <v>2017.0</v>
      </c>
      <c r="G4" s="2">
        <v>2018.0</v>
      </c>
      <c r="H4" s="2">
        <v>2019.0</v>
      </c>
    </row>
    <row r="5">
      <c r="A5" s="10" t="s">
        <v>17</v>
      </c>
      <c r="B5" s="6">
        <v>1.652546716E9</v>
      </c>
      <c r="C5" s="6">
        <v>2.125023853E9</v>
      </c>
      <c r="D5" s="6">
        <v>2.77575646E9</v>
      </c>
      <c r="E5" s="6">
        <v>2.28354584E9</v>
      </c>
      <c r="F5" s="6">
        <v>1.47799118E9</v>
      </c>
    </row>
    <row r="6">
      <c r="A6" s="2" t="s">
        <v>24</v>
      </c>
      <c r="B6" s="11">
        <v>1.299845397E9</v>
      </c>
      <c r="C6" s="11">
        <v>1.615932618E9</v>
      </c>
      <c r="D6" s="11">
        <v>2.139546396E9</v>
      </c>
      <c r="E6" s="11">
        <v>1.864745774E9</v>
      </c>
      <c r="F6" s="11">
        <v>1.23549071E9</v>
      </c>
      <c r="G6" s="13"/>
      <c r="H6" s="13"/>
    </row>
    <row r="7">
      <c r="A7" s="10" t="s">
        <v>33</v>
      </c>
      <c r="B7" s="5">
        <f t="shared" ref="B7:H7" si="1">B5-B6</f>
        <v>352701319</v>
      </c>
      <c r="C7" s="5">
        <f t="shared" si="1"/>
        <v>509091235</v>
      </c>
      <c r="D7" s="5">
        <f t="shared" si="1"/>
        <v>636210064</v>
      </c>
      <c r="E7" s="5">
        <f t="shared" si="1"/>
        <v>418800066</v>
      </c>
      <c r="F7" s="5">
        <f t="shared" si="1"/>
        <v>242500470</v>
      </c>
      <c r="G7" s="5">
        <f t="shared" si="1"/>
        <v>0</v>
      </c>
      <c r="H7" s="5">
        <f t="shared" si="1"/>
        <v>0</v>
      </c>
    </row>
    <row r="8">
      <c r="A8" s="15"/>
      <c r="B8" s="5"/>
      <c r="C8" s="5"/>
      <c r="D8" s="5"/>
      <c r="E8" s="5"/>
      <c r="F8" s="5"/>
    </row>
    <row r="9">
      <c r="A9" s="10" t="s">
        <v>42</v>
      </c>
      <c r="B9" s="5">
        <v>4.3065707E7</v>
      </c>
      <c r="C9" s="5">
        <v>5.2914734E7</v>
      </c>
      <c r="D9" s="5">
        <v>1.21816511E8</v>
      </c>
      <c r="E9" s="5">
        <v>9.7621825E7</v>
      </c>
      <c r="F9" s="5">
        <v>4.934064E7</v>
      </c>
      <c r="G9" s="5"/>
      <c r="H9" s="5"/>
    </row>
    <row r="10">
      <c r="A10" s="7"/>
      <c r="B10" s="6"/>
      <c r="C10" s="6"/>
      <c r="D10" s="6"/>
      <c r="E10" s="6"/>
    </row>
    <row r="11">
      <c r="A11" s="15" t="s">
        <v>43</v>
      </c>
      <c r="B11" s="5">
        <f t="shared" ref="B11:H11" si="2">B7-B9</f>
        <v>309635612</v>
      </c>
      <c r="C11" s="5">
        <f t="shared" si="2"/>
        <v>456176501</v>
      </c>
      <c r="D11" s="5">
        <f t="shared" si="2"/>
        <v>514393553</v>
      </c>
      <c r="E11" s="5">
        <f t="shared" si="2"/>
        <v>321178241</v>
      </c>
      <c r="F11" s="5">
        <f t="shared" si="2"/>
        <v>193159830</v>
      </c>
      <c r="G11" s="5">
        <f t="shared" si="2"/>
        <v>0</v>
      </c>
      <c r="H11" s="5">
        <f t="shared" si="2"/>
        <v>0</v>
      </c>
    </row>
    <row r="12">
      <c r="A12" s="17" t="s">
        <v>46</v>
      </c>
      <c r="B12" s="5"/>
      <c r="C12" s="5"/>
      <c r="D12" s="5"/>
      <c r="E12" s="5"/>
      <c r="F12" s="5"/>
    </row>
    <row r="13">
      <c r="A13" s="7" t="s">
        <v>51</v>
      </c>
      <c r="B13" s="6">
        <v>4.1707055E7</v>
      </c>
      <c r="C13" s="6">
        <v>7.0685518E7</v>
      </c>
      <c r="D13" s="6">
        <v>8.2516371E7</v>
      </c>
      <c r="E13" s="6">
        <v>6.8591627E7</v>
      </c>
      <c r="F13" s="6">
        <v>4.8625134E7</v>
      </c>
    </row>
    <row r="14">
      <c r="A14" s="7" t="s">
        <v>53</v>
      </c>
      <c r="B14" s="6">
        <v>176425.0</v>
      </c>
      <c r="C14" s="6">
        <v>315848.0</v>
      </c>
      <c r="D14" s="6">
        <v>3.5130835E7</v>
      </c>
      <c r="E14" s="6">
        <v>1.1522151E7</v>
      </c>
      <c r="F14" s="6">
        <v>7216244.0</v>
      </c>
    </row>
    <row r="15">
      <c r="A15" s="10" t="s">
        <v>54</v>
      </c>
      <c r="B15" s="5">
        <f t="shared" ref="B15:H15" si="3">B11-B13+B14</f>
        <v>268104982</v>
      </c>
      <c r="C15" s="5">
        <f t="shared" si="3"/>
        <v>385806831</v>
      </c>
      <c r="D15" s="5">
        <f t="shared" si="3"/>
        <v>467008017</v>
      </c>
      <c r="E15" s="5">
        <f t="shared" si="3"/>
        <v>264108765</v>
      </c>
      <c r="F15" s="5">
        <f t="shared" si="3"/>
        <v>151750940</v>
      </c>
      <c r="G15" s="5">
        <f t="shared" si="3"/>
        <v>0</v>
      </c>
      <c r="H15" s="5">
        <f t="shared" si="3"/>
        <v>0</v>
      </c>
    </row>
    <row r="16">
      <c r="A16" s="7" t="s">
        <v>59</v>
      </c>
      <c r="B16" s="6">
        <v>0.0</v>
      </c>
      <c r="C16" s="6">
        <v>1.8371754E7</v>
      </c>
      <c r="D16" s="6">
        <v>0.0</v>
      </c>
      <c r="E16" s="6">
        <v>0.0</v>
      </c>
      <c r="F16" s="6">
        <v>0.0</v>
      </c>
    </row>
    <row r="17">
      <c r="A17" s="7"/>
      <c r="B17" s="6"/>
      <c r="C17" s="6"/>
      <c r="D17" s="6"/>
      <c r="E17" s="6"/>
      <c r="F17" s="6"/>
    </row>
    <row r="18">
      <c r="A18" s="10" t="s">
        <v>62</v>
      </c>
      <c r="B18" s="5">
        <f t="shared" ref="B18:H18" si="4">B15-B16</f>
        <v>268104982</v>
      </c>
      <c r="C18" s="5">
        <f t="shared" si="4"/>
        <v>367435077</v>
      </c>
      <c r="D18" s="5">
        <f t="shared" si="4"/>
        <v>467008017</v>
      </c>
      <c r="E18" s="5">
        <f t="shared" si="4"/>
        <v>264108765</v>
      </c>
      <c r="F18" s="5">
        <f t="shared" si="4"/>
        <v>151750940</v>
      </c>
      <c r="G18" s="5">
        <f t="shared" si="4"/>
        <v>0</v>
      </c>
      <c r="H18" s="5">
        <f t="shared" si="4"/>
        <v>0</v>
      </c>
    </row>
    <row r="19">
      <c r="A19" s="4" t="s">
        <v>66</v>
      </c>
      <c r="B19" s="6"/>
      <c r="C19" s="6"/>
      <c r="D19" s="6"/>
      <c r="E19" s="6"/>
      <c r="F19" s="6"/>
    </row>
    <row r="20">
      <c r="A20" s="1" t="s">
        <v>69</v>
      </c>
      <c r="B20" s="5">
        <v>1.2278515E7</v>
      </c>
      <c r="C20" s="5">
        <v>1.6077065E7</v>
      </c>
      <c r="D20" s="5">
        <v>1.2217106E7</v>
      </c>
      <c r="E20" s="5">
        <v>1.7111729E7</v>
      </c>
      <c r="F20" s="5">
        <v>2.2762641E7</v>
      </c>
    </row>
    <row r="21" ht="15.75" customHeight="1">
      <c r="A21" s="10" t="s">
        <v>70</v>
      </c>
      <c r="B21" s="21">
        <f t="shared" ref="B21:H21" si="5">B18-B20</f>
        <v>255826467</v>
      </c>
      <c r="C21" s="21">
        <f t="shared" si="5"/>
        <v>351358012</v>
      </c>
      <c r="D21" s="21">
        <f t="shared" si="5"/>
        <v>454790911</v>
      </c>
      <c r="E21" s="21">
        <f t="shared" si="5"/>
        <v>246997036</v>
      </c>
      <c r="F21" s="21">
        <f t="shared" si="5"/>
        <v>128988299</v>
      </c>
      <c r="G21" s="21">
        <f t="shared" si="5"/>
        <v>0</v>
      </c>
      <c r="H21" s="21">
        <f t="shared" si="5"/>
        <v>0</v>
      </c>
    </row>
    <row r="22" ht="15.75" customHeight="1">
      <c r="A22" s="1"/>
      <c r="B22" s="1"/>
      <c r="C22" s="5"/>
      <c r="D22" s="5"/>
      <c r="E22" s="5"/>
      <c r="F22" s="5"/>
    </row>
    <row r="23" ht="15.75" customHeight="1">
      <c r="A23" s="10" t="s">
        <v>73</v>
      </c>
      <c r="B23" s="22">
        <f>B21/('1'!B36/10)</f>
        <v>5116.52934</v>
      </c>
      <c r="C23" s="22">
        <f>C21/('1'!C36/10)</f>
        <v>2.702753938</v>
      </c>
      <c r="D23" s="22">
        <f>D21/('1'!D36/10)</f>
        <v>2.341265951</v>
      </c>
      <c r="E23" s="22">
        <f>E21/('1'!E36/10)</f>
        <v>1.135305369</v>
      </c>
      <c r="F23" s="22">
        <f>F21/('1'!F36/10)</f>
        <v>0.5389873598</v>
      </c>
      <c r="G23" s="22" t="str">
        <f>G21/('1'!G36/10)</f>
        <v>#DIV/0!</v>
      </c>
      <c r="H23" s="22" t="str">
        <f>H21/('1'!H36/10)</f>
        <v>#DIV/0!</v>
      </c>
    </row>
    <row r="24" ht="15.75" customHeight="1">
      <c r="A24" s="17" t="s">
        <v>79</v>
      </c>
      <c r="B24" s="6">
        <f>'1'!B36/10</f>
        <v>50000</v>
      </c>
      <c r="C24" s="6">
        <f>'1'!C36/10</f>
        <v>130000000</v>
      </c>
      <c r="D24" s="6">
        <f>'1'!D36/10</f>
        <v>194250000</v>
      </c>
      <c r="E24" s="6">
        <f>'1'!E36/10</f>
        <v>217560000</v>
      </c>
      <c r="F24" s="6">
        <f>'1'!F36/10</f>
        <v>239316000</v>
      </c>
      <c r="G24" s="6">
        <f>'1'!G36/10</f>
        <v>0</v>
      </c>
      <c r="H24" s="6">
        <f>'1'!H36/10</f>
        <v>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A46" s="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53.75"/>
    <col customWidth="1" min="2" max="6" width="12.75"/>
    <col customWidth="1" min="7" max="7" width="9.75"/>
    <col customWidth="1" min="8" max="26" width="7.63"/>
  </cols>
  <sheetData>
    <row r="1">
      <c r="A1" s="1" t="s">
        <v>0</v>
      </c>
    </row>
    <row r="2">
      <c r="A2" s="1" t="s">
        <v>25</v>
      </c>
    </row>
    <row r="3">
      <c r="A3" s="2" t="s">
        <v>2</v>
      </c>
    </row>
    <row r="4">
      <c r="B4" s="2">
        <v>2013.0</v>
      </c>
      <c r="C4" s="2">
        <v>2014.0</v>
      </c>
      <c r="D4" s="2">
        <v>2015.0</v>
      </c>
      <c r="E4" s="2">
        <v>2016.0</v>
      </c>
      <c r="F4" s="2">
        <v>2017.0</v>
      </c>
      <c r="G4" s="2">
        <v>2018.0</v>
      </c>
      <c r="H4" s="2">
        <v>2019.0</v>
      </c>
    </row>
    <row r="5">
      <c r="A5" s="10" t="s">
        <v>28</v>
      </c>
    </row>
    <row r="6">
      <c r="A6" s="2" t="s">
        <v>29</v>
      </c>
      <c r="B6" s="6">
        <v>1.475187952E9</v>
      </c>
      <c r="C6" s="6">
        <v>2.045526067E9</v>
      </c>
      <c r="D6" s="6">
        <v>2.693563451E9</v>
      </c>
      <c r="E6" s="6">
        <v>2.188736652E9</v>
      </c>
      <c r="F6" s="6">
        <v>1.444092975E9</v>
      </c>
    </row>
    <row r="7">
      <c r="A7" s="12" t="s">
        <v>31</v>
      </c>
      <c r="B7" s="6">
        <v>176425.0</v>
      </c>
      <c r="C7" s="6">
        <v>315848.0</v>
      </c>
      <c r="D7" s="6">
        <v>0.0</v>
      </c>
      <c r="E7" s="6">
        <v>0.0</v>
      </c>
      <c r="F7" s="6">
        <v>0.0</v>
      </c>
    </row>
    <row r="8">
      <c r="A8" s="12" t="s">
        <v>32</v>
      </c>
      <c r="B8" s="6">
        <v>-1.380499758E9</v>
      </c>
      <c r="C8" s="6">
        <v>-1.735207385E9</v>
      </c>
      <c r="D8" s="6">
        <v>-2.231294273E9</v>
      </c>
      <c r="E8" s="6">
        <v>-1.824863945E9</v>
      </c>
      <c r="F8" s="6">
        <v>-1.222759064E9</v>
      </c>
    </row>
    <row r="9">
      <c r="A9" s="12" t="s">
        <v>34</v>
      </c>
      <c r="B9" s="6">
        <v>-3.5174983E7</v>
      </c>
      <c r="C9" s="6">
        <v>-4.8347781E7</v>
      </c>
      <c r="D9" s="6">
        <v>0.0</v>
      </c>
      <c r="E9" s="6">
        <v>0.0</v>
      </c>
      <c r="F9" s="6">
        <v>0.0</v>
      </c>
    </row>
    <row r="10">
      <c r="A10" s="7" t="s">
        <v>35</v>
      </c>
      <c r="B10" s="6">
        <v>0.0</v>
      </c>
      <c r="C10" s="6">
        <v>-361450.0</v>
      </c>
      <c r="D10" s="6">
        <v>0.0</v>
      </c>
      <c r="E10" s="6">
        <v>0.0</v>
      </c>
      <c r="F10" s="6">
        <v>0.0</v>
      </c>
    </row>
    <row r="11">
      <c r="A11" s="7" t="s">
        <v>37</v>
      </c>
      <c r="B11" s="6">
        <v>-1.2266831E7</v>
      </c>
      <c r="C11" s="6">
        <v>-1.5930889E7</v>
      </c>
      <c r="D11" s="6">
        <v>-8.2516371E7</v>
      </c>
      <c r="E11" s="6">
        <v>-6.8591627E7</v>
      </c>
      <c r="F11" s="6">
        <v>-9832685.0</v>
      </c>
    </row>
    <row r="12">
      <c r="A12" s="7" t="s">
        <v>38</v>
      </c>
      <c r="B12" s="6">
        <v>-4.1707055E7</v>
      </c>
      <c r="C12" s="6">
        <v>-7.0685518E7</v>
      </c>
      <c r="D12" s="6">
        <v>-1.5178978E7</v>
      </c>
      <c r="E12" s="6">
        <v>-1.7311729E7</v>
      </c>
      <c r="F12" s="6">
        <v>-4.8625134E7</v>
      </c>
    </row>
    <row r="13">
      <c r="A13" s="14"/>
      <c r="B13" s="16">
        <f t="shared" ref="B13:H13" si="1">SUM(B6:B12)</f>
        <v>5715750</v>
      </c>
      <c r="C13" s="16">
        <f t="shared" si="1"/>
        <v>175308892</v>
      </c>
      <c r="D13" s="16">
        <f t="shared" si="1"/>
        <v>364573829</v>
      </c>
      <c r="E13" s="16">
        <f t="shared" si="1"/>
        <v>277969351</v>
      </c>
      <c r="F13" s="16">
        <f t="shared" si="1"/>
        <v>162876092</v>
      </c>
      <c r="G13" s="16">
        <f t="shared" si="1"/>
        <v>0</v>
      </c>
      <c r="H13" s="16">
        <f t="shared" si="1"/>
        <v>0</v>
      </c>
    </row>
    <row r="14">
      <c r="A14" s="14"/>
    </row>
    <row r="15">
      <c r="A15" s="10" t="s">
        <v>44</v>
      </c>
    </row>
    <row r="16">
      <c r="A16" s="7" t="s">
        <v>47</v>
      </c>
      <c r="B16" s="6">
        <v>-1.44667271E8</v>
      </c>
      <c r="C16" s="6">
        <v>-5.96068552E8</v>
      </c>
      <c r="D16" s="6">
        <v>-2.52422193E8</v>
      </c>
      <c r="E16" s="6">
        <v>-6.7051183E7</v>
      </c>
      <c r="F16" s="6">
        <v>-2.0827338E7</v>
      </c>
    </row>
    <row r="17">
      <c r="A17" s="7" t="s">
        <v>48</v>
      </c>
      <c r="B17" s="6">
        <v>-1.52872E8</v>
      </c>
      <c r="C17" s="6">
        <v>-5.71E7</v>
      </c>
      <c r="D17" s="6">
        <v>-9.00537E7</v>
      </c>
      <c r="E17" s="6">
        <v>0.0</v>
      </c>
      <c r="F17" s="6">
        <v>0.0</v>
      </c>
    </row>
    <row r="18">
      <c r="A18" s="7" t="s">
        <v>49</v>
      </c>
      <c r="B18" s="6">
        <v>0.0</v>
      </c>
      <c r="C18" s="6">
        <v>0.0</v>
      </c>
      <c r="D18" s="6">
        <v>-1.25E7</v>
      </c>
      <c r="E18" s="6">
        <v>-1.25E7</v>
      </c>
      <c r="F18" s="6">
        <v>0.0</v>
      </c>
    </row>
    <row r="19">
      <c r="A19" s="7" t="s">
        <v>50</v>
      </c>
      <c r="B19" s="6">
        <v>0.0</v>
      </c>
      <c r="C19" s="6">
        <v>0.0</v>
      </c>
      <c r="D19" s="6">
        <v>-5090000.0</v>
      </c>
      <c r="E19" s="6">
        <v>65000.0</v>
      </c>
      <c r="F19" s="6">
        <v>0.0</v>
      </c>
    </row>
    <row r="20">
      <c r="A20" s="19" t="s">
        <v>52</v>
      </c>
      <c r="B20" s="6">
        <v>0.0</v>
      </c>
      <c r="C20" s="6">
        <v>-2766533.0</v>
      </c>
      <c r="D20" s="6">
        <v>-3.7101621E7</v>
      </c>
      <c r="E20" s="6">
        <v>-377396.0</v>
      </c>
      <c r="F20" s="6">
        <v>0.0</v>
      </c>
    </row>
    <row r="21" ht="15.75" customHeight="1">
      <c r="A21" s="19" t="s">
        <v>55</v>
      </c>
      <c r="B21" s="6">
        <v>0.0</v>
      </c>
      <c r="C21" s="6">
        <v>1.52872E8</v>
      </c>
      <c r="D21" s="6">
        <v>0.0</v>
      </c>
      <c r="E21" s="6">
        <v>0.0</v>
      </c>
      <c r="F21" s="6">
        <v>0.0</v>
      </c>
    </row>
    <row r="22" ht="15.75" customHeight="1">
      <c r="A22" s="19" t="s">
        <v>57</v>
      </c>
      <c r="B22" s="6">
        <v>0.0</v>
      </c>
      <c r="C22" s="6">
        <v>0.0</v>
      </c>
      <c r="D22" s="6">
        <v>0.0</v>
      </c>
      <c r="E22" s="6">
        <v>850483.0</v>
      </c>
      <c r="F22" s="6">
        <v>0.0</v>
      </c>
    </row>
    <row r="23" ht="15.75" customHeight="1">
      <c r="A23" s="19" t="s">
        <v>58</v>
      </c>
      <c r="B23" s="6">
        <v>0.0</v>
      </c>
      <c r="C23" s="6">
        <v>0.0</v>
      </c>
      <c r="D23" s="6">
        <v>-4.9292425E7</v>
      </c>
      <c r="E23" s="6">
        <v>-8.3583231E7</v>
      </c>
      <c r="F23" s="6">
        <v>-8.6443438E7</v>
      </c>
    </row>
    <row r="24" ht="15.75" customHeight="1">
      <c r="A24" s="1"/>
      <c r="B24" s="16">
        <f t="shared" ref="B24:H24" si="2">SUM(B16:B23)</f>
        <v>-297539271</v>
      </c>
      <c r="C24" s="16">
        <f t="shared" si="2"/>
        <v>-503063085</v>
      </c>
      <c r="D24" s="16">
        <f t="shared" si="2"/>
        <v>-446459939</v>
      </c>
      <c r="E24" s="16">
        <f t="shared" si="2"/>
        <v>-162596327</v>
      </c>
      <c r="F24" s="16">
        <f t="shared" si="2"/>
        <v>-107270776</v>
      </c>
      <c r="G24" s="16">
        <f t="shared" si="2"/>
        <v>0</v>
      </c>
      <c r="H24" s="16">
        <f t="shared" si="2"/>
        <v>0</v>
      </c>
    </row>
    <row r="25" ht="15.75" customHeight="1"/>
    <row r="26" ht="15.75" customHeight="1">
      <c r="A26" s="10" t="s">
        <v>60</v>
      </c>
    </row>
    <row r="27" ht="15.75" customHeight="1">
      <c r="A27" s="7" t="s">
        <v>61</v>
      </c>
      <c r="B27" s="6">
        <v>0.0</v>
      </c>
      <c r="C27" s="6">
        <v>1.2995E9</v>
      </c>
      <c r="D27" s="6">
        <v>4.5E8</v>
      </c>
      <c r="E27" s="6">
        <v>0.0</v>
      </c>
      <c r="F27" s="6">
        <v>0.0</v>
      </c>
    </row>
    <row r="28" ht="15.75" customHeight="1">
      <c r="A28" s="7" t="s">
        <v>63</v>
      </c>
      <c r="B28" s="6">
        <v>-1.00959279E8</v>
      </c>
      <c r="C28" s="6">
        <v>8.2362827E7</v>
      </c>
      <c r="D28" s="6">
        <v>-8707447.0</v>
      </c>
      <c r="E28" s="6">
        <v>-6.2728719E7</v>
      </c>
      <c r="F28" s="6">
        <v>-6790846.0</v>
      </c>
    </row>
    <row r="29" ht="15.75" customHeight="1">
      <c r="A29" s="7" t="s">
        <v>64</v>
      </c>
      <c r="B29" s="6">
        <v>3.02549854E8</v>
      </c>
      <c r="C29" s="6">
        <v>2.9783644E7</v>
      </c>
      <c r="D29" s="6">
        <v>-2.76102404E8</v>
      </c>
      <c r="E29" s="6">
        <v>1.3059944E7</v>
      </c>
      <c r="F29" s="6">
        <v>-6884515.0</v>
      </c>
    </row>
    <row r="30" ht="15.75" customHeight="1">
      <c r="A30" s="7" t="s">
        <v>65</v>
      </c>
      <c r="B30" s="6">
        <v>2.93742891E8</v>
      </c>
      <c r="C30" s="6">
        <v>-5.14043126E8</v>
      </c>
      <c r="D30" s="6">
        <v>0.0</v>
      </c>
      <c r="E30" s="6">
        <v>0.0</v>
      </c>
      <c r="F30" s="6">
        <v>0.0</v>
      </c>
    </row>
    <row r="31" ht="15.75" customHeight="1">
      <c r="A31" s="7" t="s">
        <v>67</v>
      </c>
      <c r="B31" s="6">
        <v>2.1404638E8</v>
      </c>
      <c r="C31" s="6">
        <v>-5.6690541E8</v>
      </c>
      <c r="D31" s="6">
        <v>0.0</v>
      </c>
      <c r="E31" s="6">
        <v>0.0</v>
      </c>
      <c r="F31" s="6">
        <v>0.0</v>
      </c>
    </row>
    <row r="32" ht="15.75" customHeight="1">
      <c r="A32" s="7" t="s">
        <v>68</v>
      </c>
      <c r="B32" s="6">
        <v>-4.21254897E8</v>
      </c>
      <c r="C32" s="6">
        <v>0.0</v>
      </c>
      <c r="D32" s="6">
        <v>0.0</v>
      </c>
      <c r="E32" s="6">
        <v>0.0</v>
      </c>
      <c r="F32" s="6">
        <v>0.0</v>
      </c>
    </row>
    <row r="33" ht="15.75" customHeight="1">
      <c r="A33" s="1"/>
      <c r="B33" s="16">
        <f t="shared" ref="B33:H33" si="3">SUM(B27:B32)</f>
        <v>288124949</v>
      </c>
      <c r="C33" s="16">
        <f t="shared" si="3"/>
        <v>330697935</v>
      </c>
      <c r="D33" s="16">
        <f t="shared" si="3"/>
        <v>165190149</v>
      </c>
      <c r="E33" s="16">
        <f t="shared" si="3"/>
        <v>-49668775</v>
      </c>
      <c r="F33" s="16">
        <f t="shared" si="3"/>
        <v>-13675361</v>
      </c>
      <c r="G33" s="16">
        <f t="shared" si="3"/>
        <v>0</v>
      </c>
      <c r="H33" s="16">
        <f t="shared" si="3"/>
        <v>0</v>
      </c>
    </row>
    <row r="34" ht="15.75" customHeight="1"/>
    <row r="35" ht="15.75" customHeight="1">
      <c r="A35" s="1" t="s">
        <v>71</v>
      </c>
      <c r="B35" s="5">
        <f t="shared" ref="B35:H35" si="4">B33+B24+B13</f>
        <v>-3698572</v>
      </c>
      <c r="C35" s="5">
        <f t="shared" si="4"/>
        <v>2943742</v>
      </c>
      <c r="D35" s="5">
        <f t="shared" si="4"/>
        <v>83304039</v>
      </c>
      <c r="E35" s="5">
        <f t="shared" si="4"/>
        <v>65704249</v>
      </c>
      <c r="F35" s="5">
        <f t="shared" si="4"/>
        <v>41929955</v>
      </c>
      <c r="G35" s="5">
        <f t="shared" si="4"/>
        <v>0</v>
      </c>
      <c r="H35" s="5">
        <f t="shared" si="4"/>
        <v>0</v>
      </c>
    </row>
    <row r="36" ht="15.75" customHeight="1">
      <c r="A36" s="17" t="s">
        <v>72</v>
      </c>
      <c r="B36" s="6">
        <v>5157902.0</v>
      </c>
      <c r="C36" s="6">
        <v>1459330.0</v>
      </c>
      <c r="D36" s="6">
        <v>4403073.0</v>
      </c>
      <c r="E36" s="6">
        <v>9.0707112E7</v>
      </c>
      <c r="F36" s="6">
        <v>1.64005292E8</v>
      </c>
    </row>
    <row r="37" ht="15.75" customHeight="1">
      <c r="A37" s="10" t="s">
        <v>74</v>
      </c>
      <c r="B37" s="5">
        <f t="shared" ref="B37:H37" si="5">B35+B36</f>
        <v>1459330</v>
      </c>
      <c r="C37" s="5">
        <f t="shared" si="5"/>
        <v>4403072</v>
      </c>
      <c r="D37" s="5">
        <f t="shared" si="5"/>
        <v>87707112</v>
      </c>
      <c r="E37" s="5">
        <f t="shared" si="5"/>
        <v>156411361</v>
      </c>
      <c r="F37" s="5">
        <f t="shared" si="5"/>
        <v>205935247</v>
      </c>
      <c r="G37" s="5">
        <f t="shared" si="5"/>
        <v>0</v>
      </c>
      <c r="H37" s="5">
        <f t="shared" si="5"/>
        <v>0</v>
      </c>
    </row>
    <row r="38" ht="15.75" customHeight="1">
      <c r="B38" s="1"/>
      <c r="C38" s="1"/>
      <c r="D38" s="1"/>
      <c r="E38" s="1"/>
      <c r="F38" s="1"/>
    </row>
    <row r="39" ht="15.75" customHeight="1">
      <c r="A39" s="10" t="s">
        <v>75</v>
      </c>
      <c r="B39" s="23">
        <f>B13/('1'!B36/10)</f>
        <v>114.315</v>
      </c>
      <c r="C39" s="23">
        <f>C13/('1'!C36/10)</f>
        <v>1.348529938</v>
      </c>
      <c r="D39" s="23">
        <f>D13/('1'!D36/10)</f>
        <v>1.876827949</v>
      </c>
      <c r="E39" s="23">
        <f>E13/('1'!E36/10)</f>
        <v>1.277667545</v>
      </c>
      <c r="F39" s="23">
        <f>F13/('1'!F36/10)</f>
        <v>0.680590065</v>
      </c>
      <c r="G39" s="23" t="str">
        <f>G13/('1'!G36/10)</f>
        <v>#DIV/0!</v>
      </c>
      <c r="H39" s="23" t="str">
        <f>H13/('1'!H36/10)</f>
        <v>#DIV/0!</v>
      </c>
    </row>
    <row r="40" ht="15.75" customHeight="1">
      <c r="A40" s="10" t="s">
        <v>78</v>
      </c>
      <c r="B40" s="6">
        <f>'1'!B36/10</f>
        <v>50000</v>
      </c>
      <c r="C40" s="6">
        <f>'1'!C36/10</f>
        <v>130000000</v>
      </c>
      <c r="D40" s="6">
        <f>'1'!D36/10</f>
        <v>194250000</v>
      </c>
      <c r="E40" s="6">
        <f>'1'!E36/10</f>
        <v>217560000</v>
      </c>
      <c r="F40" s="6">
        <f>'1'!F36/10</f>
        <v>239316000</v>
      </c>
      <c r="G40" s="6">
        <f>'1'!G36/10</f>
        <v>0</v>
      </c>
      <c r="H40" s="6">
        <f>'1'!H36/10</f>
        <v>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6" width="7.63"/>
  </cols>
  <sheetData>
    <row r="1">
      <c r="A1" s="1" t="s">
        <v>0</v>
      </c>
    </row>
    <row r="2">
      <c r="A2" s="1" t="s">
        <v>76</v>
      </c>
    </row>
    <row r="3">
      <c r="A3" s="2" t="s">
        <v>2</v>
      </c>
    </row>
    <row r="4">
      <c r="B4" s="2">
        <v>2013.0</v>
      </c>
      <c r="C4" s="2">
        <v>2014.0</v>
      </c>
      <c r="D4" s="2">
        <v>2015.0</v>
      </c>
      <c r="E4" s="2">
        <v>2016.0</v>
      </c>
      <c r="F4" s="2">
        <v>2017.0</v>
      </c>
      <c r="G4" s="2">
        <v>2018.0</v>
      </c>
      <c r="H4" s="2">
        <v>2019.0</v>
      </c>
    </row>
    <row r="5">
      <c r="A5" s="2" t="s">
        <v>77</v>
      </c>
      <c r="B5" s="24">
        <f>'2'!B21/'1'!B18</f>
        <v>0.10617815</v>
      </c>
      <c r="C5" s="24">
        <f>'2'!C21/'1'!C18</f>
        <v>0.1163599591</v>
      </c>
      <c r="D5" s="24">
        <f>'2'!D21/'1'!D18</f>
        <v>0.125374172</v>
      </c>
      <c r="E5" s="24">
        <f>'2'!E21/'1'!E18</f>
        <v>0.06465945359</v>
      </c>
      <c r="F5" s="24">
        <f>'2'!F21/'1'!F18</f>
        <v>0.03259676916</v>
      </c>
      <c r="G5" s="24" t="str">
        <f>'2'!G21/'1'!G18</f>
        <v>#DIV/0!</v>
      </c>
      <c r="H5" s="24" t="str">
        <f>'2'!H21/'1'!H18</f>
        <v>#DIV/0!</v>
      </c>
    </row>
    <row r="6">
      <c r="A6" s="2" t="s">
        <v>80</v>
      </c>
      <c r="B6" s="24">
        <f>'2'!B21/'1'!B35</f>
        <v>0.1794308762</v>
      </c>
      <c r="C6" s="24">
        <f>'2'!C21/'1'!C35</f>
        <v>0.1399989595</v>
      </c>
      <c r="D6" s="24">
        <f>'2'!D21/'1'!D35</f>
        <v>0.1333009637</v>
      </c>
      <c r="E6" s="24">
        <f>'2'!E21/'1'!E35</f>
        <v>0.06800572972</v>
      </c>
      <c r="F6" s="24">
        <f>'2'!F21/'1'!F35</f>
        <v>0.03548225446</v>
      </c>
      <c r="G6" s="24" t="str">
        <f>'2'!G21/'1'!G35</f>
        <v>#DIV/0!</v>
      </c>
      <c r="H6" s="24" t="str">
        <f>'2'!H21/'1'!H35</f>
        <v>#DIV/0!</v>
      </c>
    </row>
    <row r="7">
      <c r="A7" s="2" t="s">
        <v>81</v>
      </c>
      <c r="B7" s="24">
        <f>'1'!B23/'1'!B35</f>
        <v>0.1617024336</v>
      </c>
      <c r="C7" s="24">
        <f>'1'!C23/'1'!C35</f>
        <v>0.1037301487</v>
      </c>
      <c r="D7" s="24">
        <f>'1'!D23/'1'!D35</f>
        <v>0.01301320742</v>
      </c>
      <c r="E7" s="24">
        <f>'1'!E23/'1'!E35</f>
        <v>0.0165500884</v>
      </c>
      <c r="F7" s="24">
        <f>'1'!F23/'1'!F35</f>
        <v>0.01489225152</v>
      </c>
      <c r="G7" s="24" t="str">
        <f>'1'!G23/'1'!G35</f>
        <v>#DIV/0!</v>
      </c>
      <c r="H7" s="24" t="str">
        <f>'1'!H23/'1'!H35</f>
        <v>#DIV/0!</v>
      </c>
    </row>
    <row r="8">
      <c r="A8" s="2" t="s">
        <v>82</v>
      </c>
      <c r="B8" s="25">
        <f>'1'!B11/'1'!B26</f>
        <v>0.92482443</v>
      </c>
      <c r="C8" s="25">
        <f>'1'!C11/'1'!C26</f>
        <v>4.184984818</v>
      </c>
      <c r="D8" s="25">
        <f>'1'!D11/'1'!D26</f>
        <v>8.769181476</v>
      </c>
      <c r="E8" s="25">
        <f>'1'!E11/'1'!E26</f>
        <v>13.72266666</v>
      </c>
      <c r="F8" s="25">
        <f>'1'!F11/'1'!F26</f>
        <v>14.51565292</v>
      </c>
      <c r="G8" s="25" t="str">
        <f>'1'!G11/'1'!G26</f>
        <v>#DIV/0!</v>
      </c>
      <c r="H8" s="25" t="str">
        <f>'1'!H11/'1'!H26</f>
        <v>#DIV/0!</v>
      </c>
    </row>
    <row r="9">
      <c r="A9" s="2" t="s">
        <v>83</v>
      </c>
      <c r="B9" s="24">
        <f>'2'!B21/'2'!B5</f>
        <v>0.1548074039</v>
      </c>
      <c r="C9" s="24">
        <f>'2'!C21/'2'!C5</f>
        <v>0.1653430909</v>
      </c>
      <c r="D9" s="24">
        <f>'2'!D21/'2'!D5</f>
        <v>0.163843953</v>
      </c>
      <c r="E9" s="24">
        <f>'2'!E21/'2'!E5</f>
        <v>0.1081638177</v>
      </c>
      <c r="F9" s="24">
        <f>'2'!F21/'2'!F5</f>
        <v>0.08727271228</v>
      </c>
      <c r="G9" s="24" t="str">
        <f>'2'!G21/'2'!G5</f>
        <v>#DIV/0!</v>
      </c>
      <c r="H9" s="24" t="str">
        <f>'2'!H21/'2'!H5</f>
        <v>#DIV/0!</v>
      </c>
    </row>
    <row r="10">
      <c r="A10" s="2" t="s">
        <v>84</v>
      </c>
      <c r="B10" s="24">
        <f>'2'!B11/'2'!B5</f>
        <v>0.1873687497</v>
      </c>
      <c r="C10" s="24">
        <f>'2'!C11/'2'!C5</f>
        <v>0.2146688849</v>
      </c>
      <c r="D10" s="24">
        <f>'2'!D11/'2'!D5</f>
        <v>0.1853165292</v>
      </c>
      <c r="E10" s="24">
        <f>'2'!E11/'2'!E5</f>
        <v>0.1406489134</v>
      </c>
      <c r="F10" s="24">
        <f>'2'!F11/'2'!F5</f>
        <v>0.1306907867</v>
      </c>
      <c r="G10" s="24" t="str">
        <f>'2'!G11/'2'!G5</f>
        <v>#DIV/0!</v>
      </c>
      <c r="H10" s="24" t="str">
        <f>'2'!H11/'2'!H5</f>
        <v>#DIV/0!</v>
      </c>
    </row>
    <row r="11">
      <c r="A11" s="2" t="s">
        <v>85</v>
      </c>
      <c r="B11" s="24">
        <f>'2'!B21/('1'!B35+'1'!B23)</f>
        <v>0.1544551091</v>
      </c>
      <c r="C11" s="24">
        <f>'2'!C21/('1'!C35+'1'!C23)</f>
        <v>0.1268416557</v>
      </c>
      <c r="D11" s="24">
        <f>'2'!D21/('1'!D35+'1'!D23)</f>
        <v>0.1315885743</v>
      </c>
      <c r="E11" s="24">
        <f>'2'!E21/('1'!E35+'1'!E23)</f>
        <v>0.06689855276</v>
      </c>
      <c r="F11" s="24">
        <f>'2'!F21/('1'!F35+'1'!F23)</f>
        <v>0.03496159755</v>
      </c>
      <c r="G11" s="24" t="str">
        <f>'2'!G21/('1'!G35+'1'!G23)</f>
        <v>#DIV/0!</v>
      </c>
      <c r="H11" s="24" t="str">
        <f>'2'!H21/('1'!H35+'1'!H23)</f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2017-04-17T04:07:28Z</dcterms:created>
  <dc:creator>Saikat Barua</dc:creator>
</cp:coreProperties>
</file>