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4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45" i="1" l="1"/>
  <c r="B45" i="1"/>
  <c r="H42" i="2" l="1"/>
  <c r="D42" i="2"/>
  <c r="E42" i="2"/>
  <c r="F42" i="2"/>
  <c r="G42" i="2"/>
  <c r="C42" i="2"/>
  <c r="H50" i="2" l="1"/>
  <c r="G26" i="3"/>
  <c r="G25" i="3"/>
  <c r="G23" i="3"/>
  <c r="G21" i="3"/>
  <c r="G16" i="3"/>
  <c r="G11" i="3"/>
  <c r="H47" i="2"/>
  <c r="H49" i="2" s="1"/>
  <c r="G47" i="2"/>
  <c r="H60" i="2"/>
  <c r="H58" i="2"/>
  <c r="G41" i="2"/>
  <c r="H41" i="2"/>
  <c r="G18" i="2"/>
  <c r="H32" i="2"/>
  <c r="H18" i="2"/>
  <c r="H10" i="2"/>
  <c r="H16" i="2" s="1"/>
  <c r="G47" i="1"/>
  <c r="G46" i="1"/>
  <c r="G44" i="1"/>
  <c r="G32" i="1"/>
  <c r="G29" i="1"/>
  <c r="G24" i="1"/>
  <c r="G17" i="1"/>
  <c r="G10" i="1"/>
  <c r="G16" i="1" s="1"/>
  <c r="C47" i="1" l="1"/>
  <c r="D47" i="1"/>
  <c r="E47" i="1"/>
  <c r="F47" i="1"/>
  <c r="B47" i="1"/>
  <c r="B32" i="1"/>
  <c r="B44" i="1"/>
  <c r="D11" i="3" l="1"/>
  <c r="E11" i="3"/>
  <c r="F11" i="3"/>
  <c r="C19" i="3"/>
  <c r="D19" i="3"/>
  <c r="D21" i="3" s="1"/>
  <c r="D23" i="3" s="1"/>
  <c r="E19" i="3"/>
  <c r="F19" i="3"/>
  <c r="E21" i="3"/>
  <c r="E23" i="3" s="1"/>
  <c r="E47" i="2"/>
  <c r="F47" i="2"/>
  <c r="D10" i="2"/>
  <c r="E10" i="2"/>
  <c r="F10" i="2"/>
  <c r="G10" i="2"/>
  <c r="G16" i="2" s="1"/>
  <c r="D32" i="1"/>
  <c r="D44" i="1" s="1"/>
  <c r="D45" i="1" s="1"/>
  <c r="F32" i="1"/>
  <c r="F44" i="1" s="1"/>
  <c r="F45" i="1" s="1"/>
  <c r="E32" i="1"/>
  <c r="E44" i="1" s="1"/>
  <c r="E45" i="1" s="1"/>
  <c r="C32" i="1"/>
  <c r="C44" i="1" s="1"/>
  <c r="C45" i="1" s="1"/>
  <c r="C24" i="1"/>
  <c r="D24" i="1"/>
  <c r="E24" i="1"/>
  <c r="F24" i="1"/>
  <c r="C17" i="1"/>
  <c r="D17" i="1"/>
  <c r="E17" i="1"/>
  <c r="F17" i="1"/>
  <c r="C10" i="1"/>
  <c r="C16" i="1" s="1"/>
  <c r="D10" i="1"/>
  <c r="D16" i="1" s="1"/>
  <c r="E10" i="1"/>
  <c r="E16" i="1" s="1"/>
  <c r="F10" i="1"/>
  <c r="F16" i="1" s="1"/>
  <c r="F21" i="3" l="1"/>
  <c r="F23" i="3" s="1"/>
  <c r="C29" i="1"/>
  <c r="F29" i="1"/>
  <c r="D29" i="1"/>
  <c r="E29" i="1"/>
  <c r="C24" i="2"/>
  <c r="C18" i="2" s="1"/>
  <c r="C10" i="2"/>
  <c r="C16" i="2" s="1"/>
  <c r="D16" i="2"/>
  <c r="D24" i="2"/>
  <c r="D18" i="2" s="1"/>
  <c r="C41" i="2" l="1"/>
  <c r="D41" i="2"/>
  <c r="B19" i="3"/>
  <c r="B21" i="3" s="1"/>
  <c r="B23" i="3" s="1"/>
  <c r="B16" i="3"/>
  <c r="B11" i="3"/>
  <c r="B25" i="3"/>
  <c r="C16" i="3"/>
  <c r="C21" i="3" s="1"/>
  <c r="C23" i="3" s="1"/>
  <c r="C6" i="3"/>
  <c r="C11" i="3" s="1"/>
  <c r="C25" i="3" s="1"/>
  <c r="C46" i="1"/>
  <c r="D46" i="1"/>
  <c r="E46" i="1"/>
  <c r="B24" i="1"/>
  <c r="B17" i="1"/>
  <c r="B10" i="1"/>
  <c r="B16" i="1" s="1"/>
  <c r="D47" i="2" l="1"/>
  <c r="D49" i="2" s="1"/>
  <c r="C47" i="2"/>
  <c r="C49" i="2" s="1"/>
  <c r="B46" i="1"/>
  <c r="B29" i="1"/>
  <c r="E25" i="3"/>
  <c r="F25" i="3"/>
  <c r="D25" i="3"/>
  <c r="E49" i="2"/>
  <c r="F49" i="2"/>
  <c r="G49" i="2"/>
  <c r="F46" i="1"/>
</calcChain>
</file>

<file path=xl/sharedStrings.xml><?xml version="1.0" encoding="utf-8"?>
<sst xmlns="http://schemas.openxmlformats.org/spreadsheetml/2006/main" count="128" uniqueCount="98">
  <si>
    <t>Reserve For Exceptional Losses</t>
  </si>
  <si>
    <t>-</t>
  </si>
  <si>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</si>
  <si>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</si>
  <si>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</si>
  <si>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</si>
  <si>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</si>
  <si>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</si>
  <si>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</si>
  <si>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</si>
  <si>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</si>
  <si>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</si>
  <si>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</si>
  <si>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</si>
  <si>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</si>
  <si>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</si>
  <si>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</si>
  <si>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</si>
  <si>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</si>
  <si>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</si>
  <si>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</si>
  <si>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Other Income/ Misc Income</t>
  </si>
  <si>
    <t>Profit/Loss Transferred From:</t>
  </si>
  <si>
    <t>Fire Revenue Account</t>
  </si>
  <si>
    <t>Marine Hull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</si>
  <si>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</si>
  <si>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</si>
  <si>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</si>
  <si>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</si>
  <si>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</si>
  <si>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Legal &amp; Professional Fees</t>
  </si>
  <si>
    <t>Donation &amp; Subscription</t>
  </si>
  <si>
    <t>Registration &amp; Renewal</t>
  </si>
  <si>
    <t>Collection From Premium &amp; Other Income</t>
  </si>
  <si>
    <t>Income Tax Paid</t>
  </si>
  <si>
    <t>Payment For Management Exp. Re-Insurance &amp; Claim</t>
  </si>
  <si>
    <t>Acquisition Of Fixed Asset</t>
  </si>
  <si>
    <t>Dividend Paid</t>
  </si>
  <si>
    <t>Premium on Right Share/ Share Premium</t>
  </si>
  <si>
    <t>Marine Insurance Business Account</t>
  </si>
  <si>
    <t>Deferred Tax</t>
  </si>
  <si>
    <t>Marine Revenue Account</t>
  </si>
  <si>
    <t>Rates, Taxes &amp; Levies</t>
  </si>
  <si>
    <t>Provision For Incentive</t>
  </si>
  <si>
    <t>Claims</t>
  </si>
  <si>
    <t>Agency Commission</t>
  </si>
  <si>
    <t>Investment Fluctuation Fund</t>
  </si>
  <si>
    <t>Share Fluctuation Fund</t>
  </si>
  <si>
    <t>Outstanding Premium</t>
  </si>
  <si>
    <t>Income Statement</t>
  </si>
  <si>
    <t>Dividend Income</t>
  </si>
  <si>
    <t>Interest Income</t>
  </si>
  <si>
    <t>Capital Gain/(Loss) On Sale Of Share</t>
  </si>
  <si>
    <t>Meeting Expenses</t>
  </si>
  <si>
    <t>Promotional Expenses</t>
  </si>
  <si>
    <t>Bonus</t>
  </si>
  <si>
    <t>Employee Special Benefit</t>
  </si>
  <si>
    <t>Bima Fees</t>
  </si>
  <si>
    <t>Company Contribution To P.F.</t>
  </si>
  <si>
    <t>Employee Contribution To P.F.</t>
  </si>
  <si>
    <t>Interest Expense</t>
  </si>
  <si>
    <t>Provision For Gratuity</t>
  </si>
  <si>
    <t>Depreciation/Loss Of Investment</t>
  </si>
  <si>
    <t>Car Lease</t>
  </si>
  <si>
    <t>Loss Arised From Investment In Share</t>
  </si>
  <si>
    <t>Continental Insurance Limited</t>
  </si>
  <si>
    <t>Mutual fund</t>
  </si>
  <si>
    <t>Investing in Mutual fund</t>
  </si>
  <si>
    <t>Workers profit participation fund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</si>
  <si>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</si>
  <si>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</si>
  <si>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</si>
  <si>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</si>
  <si>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</si>
  <si>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</si>
  <si>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</si>
  <si>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</si>
  <si>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</si>
  <si>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</si>
  <si>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</si>
  <si>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</si>
  <si>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</si>
  <si>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</si>
  <si>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</si>
  <si>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</si>
  <si>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</si>
  <si>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</si>
  <si>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</si>
  <si>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</si>
  <si>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</si>
  <si>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</si>
  <si>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</si>
  <si>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</si>
  <si>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</si>
  <si>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</si>
  <si>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Sale of Motor Car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</si>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</sst>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5" fillId="0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6" fillId="0" borderId="8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0" fontId="3" fillId="0" borderId="8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3" fillId="0" borderId="8" xfId="0" applyFont="1" applyBorder="1"/>
    <xf numFmtId="164" fontId="7" fillId="0" borderId="0" xfId="0" applyNumberFormat="1" applyFont="1" applyFill="1" applyBorder="1" applyAlignment="1">
      <alignment vertical="top" wrapText="1"/>
    </xf>
    <xf numFmtId="0" fontId="6" fillId="0" borderId="0" xfId="0" applyFont="1"/>
    <xf numFmtId="0" fontId="3" fillId="0" borderId="9" xfId="0" applyFont="1" applyBorder="1" applyAlignment="1">
      <alignment vertical="top" wrapText="1"/>
    </xf>
    <xf numFmtId="0" fontId="3" fillId="0" borderId="0" xfId="0" applyFont="1" applyBorder="1"/>
    <xf numFmtId="0" fontId="3" fillId="0" borderId="10" xfId="0" applyFont="1" applyBorder="1"/>
    <xf numFmtId="3" fontId="0" fillId="0" borderId="0" xfId="0" applyNumberFormat="1" applyFont="1"/>
    <xf numFmtId="164" fontId="3" fillId="0" borderId="0" xfId="1" applyNumberFormat="1" applyFont="1"/>
    <xf numFmtId="164" fontId="0" fillId="0" borderId="0" xfId="0" applyNumberFormat="1" applyFont="1"/>
    <xf numFmtId="164" fontId="3" fillId="0" borderId="0" xfId="0" applyNumberFormat="1" applyFont="1"/>
    <xf numFmtId="165" fontId="0" fillId="0" borderId="0" xfId="0" applyNumberFormat="1" applyFont="1"/>
    <xf numFmtId="164" fontId="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12" fillId="0" borderId="0" xfId="1" applyNumberFormat="1" applyFont="1" applyFill="1"/>
    <xf numFmtId="164" fontId="8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12" fillId="0" borderId="0" xfId="0" applyFont="1" applyFill="1"/>
    <xf numFmtId="164" fontId="5" fillId="0" borderId="0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5" sqref="A35:XFD35"/>
    </sheetView>
  </sheetViews>
  <sheetFormatPr defaultRowHeight="15" x14ac:dyDescent="0.25"/>
  <cols>
    <col min="1" max="1" width="46.140625" style="3" customWidth="1"/>
    <col min="2" max="2" width="15.28515625" style="3" bestFit="1" customWidth="1"/>
    <col min="3" max="3" width="17.140625" style="3" bestFit="1" customWidth="1"/>
    <col min="4" max="4" width="19.42578125" style="3" bestFit="1" customWidth="1"/>
    <col min="5" max="7" width="15.42578125" style="3" bestFit="1" customWidth="1"/>
    <col min="8" max="16384" width="9.140625" style="3"/>
  </cols>
  <sheetData>
    <row r="1" spans="1:7" ht="18.75" x14ac:dyDescent="0.3">
      <c r="A1" s="4" t="s">
        <v>65</v>
      </c>
      <c r="B1" s="4"/>
      <c r="C1" s="4"/>
    </row>
    <row r="2" spans="1:7" x14ac:dyDescent="0.25">
      <c r="A2" s="28" t="s">
        <v>69</v>
      </c>
    </row>
    <row r="3" spans="1:7" ht="15.75" thickBot="1" x14ac:dyDescent="0.3">
      <c r="A3" s="28" t="s">
        <v>70</v>
      </c>
    </row>
    <row r="4" spans="1:7" ht="15.75" x14ac:dyDescent="0.25">
      <c r="A4" s="5"/>
      <c r="B4" s="59">
        <v>2013</v>
      </c>
      <c r="C4" s="59">
        <v>2014</v>
      </c>
      <c r="D4" s="60">
        <v>2015</v>
      </c>
      <c r="E4" s="60">
        <v>2016</v>
      </c>
      <c r="F4" s="61">
        <v>2017</v>
      </c>
      <c r="G4" s="62">
        <v>2018</v>
      </c>
    </row>
    <row r="5" spans="1:7" ht="15.75" x14ac:dyDescent="0.25">
      <c r="A5" s="33" t="s">
        <v>71</v>
      </c>
      <c r="B5" s="30"/>
      <c r="C5" s="30"/>
      <c r="D5" s="31"/>
      <c r="E5" s="31"/>
      <c r="F5" s="32"/>
    </row>
    <row r="6" spans="1:7" ht="15.75" x14ac:dyDescent="0.25">
      <c r="A6" s="29"/>
      <c r="B6" s="30"/>
      <c r="C6" s="30"/>
      <c r="D6" s="31"/>
      <c r="E6" s="31"/>
      <c r="F6" s="32"/>
    </row>
    <row r="7" spans="1:7" ht="15.75" x14ac:dyDescent="0.25">
      <c r="A7" s="34" t="s">
        <v>72</v>
      </c>
      <c r="B7" s="30"/>
      <c r="C7" s="30"/>
      <c r="D7" s="31"/>
      <c r="E7" s="31"/>
      <c r="F7" s="32"/>
    </row>
    <row r="8" spans="1:7" ht="15.75" x14ac:dyDescent="0.25">
      <c r="A8" s="35" t="s">
        <v>73</v>
      </c>
      <c r="B8" s="7">
        <v>313450500</v>
      </c>
      <c r="C8" s="7">
        <v>313450500</v>
      </c>
      <c r="D8" s="8">
        <v>313450500</v>
      </c>
      <c r="E8" s="8">
        <v>329123020</v>
      </c>
      <c r="F8" s="9">
        <v>345579170</v>
      </c>
      <c r="G8" s="46">
        <v>362858120</v>
      </c>
    </row>
    <row r="9" spans="1:7" ht="15.75" x14ac:dyDescent="0.25">
      <c r="A9" s="35" t="s">
        <v>38</v>
      </c>
      <c r="B9" s="7">
        <v>45375000</v>
      </c>
      <c r="C9" s="7">
        <v>45375000</v>
      </c>
      <c r="D9" s="8">
        <v>45375000</v>
      </c>
      <c r="E9" s="8">
        <v>45375000</v>
      </c>
      <c r="F9" s="9">
        <v>45375000</v>
      </c>
      <c r="G9" s="46">
        <v>45375000</v>
      </c>
    </row>
    <row r="10" spans="1:7" ht="15.75" x14ac:dyDescent="0.25">
      <c r="A10" s="35" t="s">
        <v>74</v>
      </c>
      <c r="B10" s="11">
        <f>SUM(B11:B15)</f>
        <v>153982413</v>
      </c>
      <c r="C10" s="11">
        <f t="shared" ref="C10:G10" si="0">SUM(C11:C15)</f>
        <v>190027993</v>
      </c>
      <c r="D10" s="11">
        <f t="shared" si="0"/>
        <v>205090293</v>
      </c>
      <c r="E10" s="11">
        <f t="shared" si="0"/>
        <v>237229323</v>
      </c>
      <c r="F10" s="11">
        <f t="shared" si="0"/>
        <v>267640822</v>
      </c>
      <c r="G10" s="11">
        <f t="shared" si="0"/>
        <v>301340765</v>
      </c>
    </row>
    <row r="11" spans="1:7" ht="15.75" x14ac:dyDescent="0.25">
      <c r="A11" s="6" t="s">
        <v>0</v>
      </c>
      <c r="B11" s="7">
        <v>106357351</v>
      </c>
      <c r="C11" s="7">
        <v>134357351</v>
      </c>
      <c r="D11" s="8">
        <v>161746012</v>
      </c>
      <c r="E11" s="8">
        <v>185905397</v>
      </c>
      <c r="F11" s="9">
        <v>215824606</v>
      </c>
      <c r="G11" s="46">
        <v>248064160</v>
      </c>
    </row>
    <row r="12" spans="1:7" ht="15.75" x14ac:dyDescent="0.25">
      <c r="A12" s="6" t="s">
        <v>46</v>
      </c>
      <c r="B12" s="7">
        <v>6288246</v>
      </c>
      <c r="C12" s="7">
        <v>4159937</v>
      </c>
      <c r="D12" s="8" t="s">
        <v>1</v>
      </c>
      <c r="E12" s="8">
        <v>-3878814</v>
      </c>
      <c r="F12" s="9">
        <v>-4007679</v>
      </c>
      <c r="G12" s="46">
        <v>-2604222</v>
      </c>
    </row>
    <row r="13" spans="1:7" ht="15.75" x14ac:dyDescent="0.25">
      <c r="A13" s="6" t="s">
        <v>47</v>
      </c>
      <c r="B13" s="7"/>
      <c r="C13" s="7">
        <v>7288246</v>
      </c>
      <c r="D13" s="8">
        <v>1733897</v>
      </c>
      <c r="E13" s="8">
        <v>8288246</v>
      </c>
      <c r="F13" s="9">
        <v>8288246</v>
      </c>
      <c r="G13" s="46">
        <v>8288246</v>
      </c>
    </row>
    <row r="14" spans="1:7" ht="15.75" x14ac:dyDescent="0.25">
      <c r="A14" s="6" t="s">
        <v>2</v>
      </c>
      <c r="B14" s="7">
        <v>5000000</v>
      </c>
      <c r="C14" s="7">
        <v>5000000</v>
      </c>
      <c r="D14" s="8">
        <v>5000000</v>
      </c>
      <c r="E14" s="8">
        <v>5000000</v>
      </c>
      <c r="F14" s="9">
        <v>5000000</v>
      </c>
      <c r="G14" s="46">
        <v>5000000</v>
      </c>
    </row>
    <row r="15" spans="1:7" ht="15.75" x14ac:dyDescent="0.25">
      <c r="A15" s="6" t="s">
        <v>3</v>
      </c>
      <c r="B15" s="7">
        <v>36336816</v>
      </c>
      <c r="C15" s="7">
        <v>39222459</v>
      </c>
      <c r="D15" s="8">
        <v>36610384</v>
      </c>
      <c r="E15" s="8">
        <v>41914494</v>
      </c>
      <c r="F15" s="9">
        <v>42535649</v>
      </c>
      <c r="G15" s="46">
        <v>42592581</v>
      </c>
    </row>
    <row r="16" spans="1:7" ht="15.75" x14ac:dyDescent="0.25">
      <c r="A16" s="10"/>
      <c r="B16" s="11">
        <f>B10+B9+B8</f>
        <v>512807913</v>
      </c>
      <c r="C16" s="11">
        <f t="shared" ref="C16:G16" si="1">C10+C9+C8</f>
        <v>548853493</v>
      </c>
      <c r="D16" s="11">
        <f t="shared" si="1"/>
        <v>563915793</v>
      </c>
      <c r="E16" s="11">
        <f t="shared" si="1"/>
        <v>611727343</v>
      </c>
      <c r="F16" s="11">
        <f t="shared" si="1"/>
        <v>658594992</v>
      </c>
      <c r="G16" s="11">
        <f t="shared" si="1"/>
        <v>709573885</v>
      </c>
    </row>
    <row r="17" spans="1:7" ht="15.75" x14ac:dyDescent="0.25">
      <c r="A17" s="35" t="s">
        <v>75</v>
      </c>
      <c r="B17" s="11">
        <f>SUM(B18:B21)</f>
        <v>115937790</v>
      </c>
      <c r="C17" s="11">
        <f t="shared" ref="C17:G17" si="2">SUM(C18:C21)</f>
        <v>142130897</v>
      </c>
      <c r="D17" s="11">
        <f t="shared" si="2"/>
        <v>130658402</v>
      </c>
      <c r="E17" s="11">
        <f t="shared" si="2"/>
        <v>98674759</v>
      </c>
      <c r="F17" s="11">
        <f t="shared" si="2"/>
        <v>120518991</v>
      </c>
      <c r="G17" s="11">
        <f t="shared" si="2"/>
        <v>130207373</v>
      </c>
    </row>
    <row r="18" spans="1:7" ht="15.75" x14ac:dyDescent="0.25">
      <c r="A18" s="6" t="s">
        <v>4</v>
      </c>
      <c r="B18" s="7">
        <v>50973125</v>
      </c>
      <c r="C18" s="7">
        <v>46683717</v>
      </c>
      <c r="D18" s="8">
        <v>51089566</v>
      </c>
      <c r="E18" s="8">
        <v>44836808</v>
      </c>
      <c r="F18" s="9">
        <v>56446059</v>
      </c>
      <c r="G18" s="46">
        <v>62479891</v>
      </c>
    </row>
    <row r="19" spans="1:7" ht="15.75" x14ac:dyDescent="0.25">
      <c r="A19" s="6" t="s">
        <v>39</v>
      </c>
      <c r="B19" s="7">
        <v>26564008</v>
      </c>
      <c r="C19" s="7">
        <v>37489106</v>
      </c>
      <c r="D19" s="8">
        <v>42723235</v>
      </c>
      <c r="E19" s="8">
        <v>23613097</v>
      </c>
      <c r="F19" s="9">
        <v>28133025</v>
      </c>
      <c r="G19" s="46">
        <v>31878020</v>
      </c>
    </row>
    <row r="20" spans="1:7" ht="15.75" x14ac:dyDescent="0.25">
      <c r="A20" s="6" t="s">
        <v>5</v>
      </c>
      <c r="B20" s="7">
        <v>19898982</v>
      </c>
      <c r="C20" s="7">
        <v>37383331</v>
      </c>
      <c r="D20" s="8">
        <v>32550650</v>
      </c>
      <c r="E20" s="8">
        <v>18936862</v>
      </c>
      <c r="F20" s="9">
        <v>22033754</v>
      </c>
      <c r="G20" s="46">
        <v>31691792</v>
      </c>
    </row>
    <row r="21" spans="1:7" ht="15.75" x14ac:dyDescent="0.25">
      <c r="A21" s="6" t="s">
        <v>6</v>
      </c>
      <c r="B21" s="7">
        <v>18501675</v>
      </c>
      <c r="C21" s="7">
        <v>20574743</v>
      </c>
      <c r="D21" s="8">
        <v>4294951</v>
      </c>
      <c r="E21" s="8">
        <v>11287992</v>
      </c>
      <c r="F21" s="9">
        <v>13906153</v>
      </c>
      <c r="G21" s="46">
        <v>4157670</v>
      </c>
    </row>
    <row r="22" spans="1:7" ht="15.75" x14ac:dyDescent="0.25">
      <c r="A22" s="35" t="s">
        <v>7</v>
      </c>
      <c r="B22" s="11">
        <v>1756689</v>
      </c>
      <c r="C22" s="11">
        <v>2305397</v>
      </c>
      <c r="D22" s="12">
        <v>2028045</v>
      </c>
      <c r="E22" s="12">
        <v>2381781</v>
      </c>
      <c r="F22" s="13">
        <v>2988589</v>
      </c>
      <c r="G22" s="46">
        <v>2613570</v>
      </c>
    </row>
    <row r="23" spans="1:7" ht="15.75" x14ac:dyDescent="0.25">
      <c r="A23" s="35"/>
      <c r="B23" s="11"/>
      <c r="C23" s="11"/>
      <c r="D23" s="12"/>
      <c r="E23" s="12"/>
      <c r="F23" s="36"/>
    </row>
    <row r="24" spans="1:7" ht="15.75" x14ac:dyDescent="0.25">
      <c r="A24" s="35" t="s">
        <v>8</v>
      </c>
      <c r="B24" s="11">
        <f>SUM(B25:B28)</f>
        <v>301177984</v>
      </c>
      <c r="C24" s="11">
        <f t="shared" ref="C24:G24" si="3">SUM(C25:C28)</f>
        <v>306736776</v>
      </c>
      <c r="D24" s="11">
        <f t="shared" si="3"/>
        <v>290169640</v>
      </c>
      <c r="E24" s="11">
        <f t="shared" si="3"/>
        <v>310455204</v>
      </c>
      <c r="F24" s="11">
        <f t="shared" si="3"/>
        <v>301048523</v>
      </c>
      <c r="G24" s="11">
        <f t="shared" si="3"/>
        <v>280316245</v>
      </c>
    </row>
    <row r="25" spans="1:7" ht="31.5" x14ac:dyDescent="0.25">
      <c r="A25" s="6" t="s">
        <v>9</v>
      </c>
      <c r="B25" s="7">
        <v>5718245</v>
      </c>
      <c r="C25" s="7">
        <v>4759628</v>
      </c>
      <c r="D25" s="8">
        <v>9625897</v>
      </c>
      <c r="E25" s="8">
        <v>4275263</v>
      </c>
      <c r="F25" s="9">
        <v>7361221</v>
      </c>
      <c r="G25" s="46">
        <v>9471335</v>
      </c>
    </row>
    <row r="26" spans="1:7" ht="31.5" x14ac:dyDescent="0.25">
      <c r="A26" s="6" t="s">
        <v>10</v>
      </c>
      <c r="B26" s="7">
        <v>598218</v>
      </c>
      <c r="C26" s="7">
        <v>1498567</v>
      </c>
      <c r="D26" s="8">
        <v>993467</v>
      </c>
      <c r="E26" s="8">
        <v>1088904</v>
      </c>
      <c r="F26" s="9">
        <v>6681551</v>
      </c>
      <c r="G26" s="46">
        <v>4151089</v>
      </c>
    </row>
    <row r="27" spans="1:7" ht="15.75" x14ac:dyDescent="0.25">
      <c r="A27" s="6" t="s">
        <v>11</v>
      </c>
      <c r="B27" s="7">
        <v>291825870</v>
      </c>
      <c r="C27" s="7">
        <v>296793579</v>
      </c>
      <c r="D27" s="8">
        <v>274851168</v>
      </c>
      <c r="E27" s="8">
        <v>304078933</v>
      </c>
      <c r="F27" s="9">
        <v>285967051</v>
      </c>
      <c r="G27" s="46">
        <v>264247114</v>
      </c>
    </row>
    <row r="28" spans="1:7" ht="15.75" x14ac:dyDescent="0.25">
      <c r="A28" s="6" t="s">
        <v>40</v>
      </c>
      <c r="B28" s="7">
        <v>3035651</v>
      </c>
      <c r="C28" s="7">
        <v>3685002</v>
      </c>
      <c r="D28" s="8">
        <v>4699108</v>
      </c>
      <c r="E28" s="8">
        <v>1012104</v>
      </c>
      <c r="F28" s="9">
        <v>1038700</v>
      </c>
      <c r="G28" s="46">
        <v>2446707</v>
      </c>
    </row>
    <row r="29" spans="1:7" ht="15.75" x14ac:dyDescent="0.25">
      <c r="A29" s="10"/>
      <c r="B29" s="11">
        <f>B24+B22+B17+B16</f>
        <v>931680376</v>
      </c>
      <c r="C29" s="11">
        <f t="shared" ref="C29:G29" si="4">C24+C22+C17+C16</f>
        <v>1000026563</v>
      </c>
      <c r="D29" s="11">
        <f t="shared" si="4"/>
        <v>986771880</v>
      </c>
      <c r="E29" s="11">
        <f t="shared" si="4"/>
        <v>1023239087</v>
      </c>
      <c r="F29" s="11">
        <f t="shared" si="4"/>
        <v>1083151095</v>
      </c>
      <c r="G29" s="11">
        <f t="shared" si="4"/>
        <v>1122711073</v>
      </c>
    </row>
    <row r="30" spans="1:7" ht="15.75" x14ac:dyDescent="0.25">
      <c r="A30" s="39"/>
      <c r="B30" s="11"/>
      <c r="C30" s="11"/>
      <c r="D30" s="11"/>
      <c r="E30" s="11"/>
      <c r="F30" s="11"/>
    </row>
    <row r="31" spans="1:7" ht="15.75" x14ac:dyDescent="0.25">
      <c r="A31" s="37" t="s">
        <v>76</v>
      </c>
      <c r="B31" s="11"/>
      <c r="C31" s="11"/>
      <c r="D31" s="11"/>
      <c r="E31" s="11"/>
      <c r="F31" s="11"/>
    </row>
    <row r="32" spans="1:7" ht="15.75" x14ac:dyDescent="0.25">
      <c r="A32" s="38" t="s">
        <v>12</v>
      </c>
      <c r="B32" s="11">
        <f>B33+B34</f>
        <v>82086486</v>
      </c>
      <c r="C32" s="11">
        <f t="shared" ref="C32" si="5">C33+C34</f>
        <v>71758391</v>
      </c>
      <c r="D32" s="11">
        <f>D33+D34</f>
        <v>65573514</v>
      </c>
      <c r="E32" s="11">
        <f>E33+E34</f>
        <v>70413155</v>
      </c>
      <c r="F32" s="11">
        <f>F33+F34</f>
        <v>68094281</v>
      </c>
      <c r="G32" s="11">
        <f>G33+G34</f>
        <v>71033959</v>
      </c>
    </row>
    <row r="33" spans="1:7" ht="47.25" x14ac:dyDescent="0.25">
      <c r="A33" s="6" t="s">
        <v>13</v>
      </c>
      <c r="B33" s="7">
        <v>25000000</v>
      </c>
      <c r="C33" s="7">
        <v>25000000</v>
      </c>
      <c r="D33" s="8">
        <v>25000000</v>
      </c>
      <c r="E33" s="8">
        <v>25000000</v>
      </c>
      <c r="F33" s="9">
        <v>25678940</v>
      </c>
      <c r="G33" s="46">
        <v>25620483</v>
      </c>
    </row>
    <row r="34" spans="1:7" ht="15.75" x14ac:dyDescent="0.25">
      <c r="A34" s="6" t="s">
        <v>14</v>
      </c>
      <c r="B34" s="7">
        <v>57086486</v>
      </c>
      <c r="C34" s="7">
        <v>46758391</v>
      </c>
      <c r="D34" s="8">
        <v>40573514</v>
      </c>
      <c r="E34" s="8">
        <v>45413155</v>
      </c>
      <c r="F34" s="9">
        <v>42415341</v>
      </c>
      <c r="G34" s="46">
        <v>45413476</v>
      </c>
    </row>
    <row r="35" spans="1:7" ht="15.75" x14ac:dyDescent="0.25">
      <c r="A35" s="6"/>
      <c r="B35" s="7"/>
      <c r="C35" s="7"/>
      <c r="D35" s="8"/>
      <c r="E35" s="8"/>
      <c r="F35" s="9"/>
      <c r="G35" s="46"/>
    </row>
    <row r="36" spans="1:7" ht="15.75" x14ac:dyDescent="0.25">
      <c r="A36" s="6" t="s">
        <v>48</v>
      </c>
      <c r="B36" s="7">
        <v>109453706</v>
      </c>
      <c r="C36" s="7">
        <v>112636576</v>
      </c>
      <c r="D36" s="8">
        <v>112355161</v>
      </c>
      <c r="E36" s="8">
        <v>99428385</v>
      </c>
      <c r="F36" s="9">
        <v>89019261</v>
      </c>
      <c r="G36" s="46">
        <v>84196551</v>
      </c>
    </row>
    <row r="37" spans="1:7" ht="15.75" x14ac:dyDescent="0.25">
      <c r="A37" s="6" t="s">
        <v>15</v>
      </c>
      <c r="B37" s="7"/>
      <c r="C37" s="7"/>
      <c r="D37" s="8" t="s">
        <v>1</v>
      </c>
      <c r="E37" s="8">
        <v>10136361</v>
      </c>
      <c r="F37" s="9">
        <v>11060726</v>
      </c>
      <c r="G37" s="46">
        <v>10182310</v>
      </c>
    </row>
    <row r="38" spans="1:7" ht="31.5" x14ac:dyDescent="0.25">
      <c r="A38" s="6" t="s">
        <v>16</v>
      </c>
      <c r="B38" s="7">
        <v>47494249</v>
      </c>
      <c r="C38" s="7">
        <v>52444699</v>
      </c>
      <c r="D38" s="8">
        <v>168623490</v>
      </c>
      <c r="E38" s="8">
        <v>168914726</v>
      </c>
      <c r="F38" s="9">
        <v>167964366</v>
      </c>
      <c r="G38" s="46">
        <v>165239039</v>
      </c>
    </row>
    <row r="39" spans="1:7" ht="15.75" x14ac:dyDescent="0.25">
      <c r="A39" s="6" t="s">
        <v>17</v>
      </c>
      <c r="B39" s="7">
        <v>176429798</v>
      </c>
      <c r="C39" s="7">
        <v>242410862</v>
      </c>
      <c r="D39" s="8">
        <v>150857990</v>
      </c>
      <c r="E39" s="8">
        <v>177043840</v>
      </c>
      <c r="F39" s="9">
        <v>159257261</v>
      </c>
      <c r="G39" s="46">
        <v>180024623</v>
      </c>
    </row>
    <row r="40" spans="1:7" ht="15.75" x14ac:dyDescent="0.25">
      <c r="A40" s="6" t="s">
        <v>18</v>
      </c>
      <c r="B40" s="7">
        <v>376379504</v>
      </c>
      <c r="C40" s="7">
        <v>423268501</v>
      </c>
      <c r="D40" s="8">
        <v>403748601</v>
      </c>
      <c r="E40" s="8">
        <v>421752707</v>
      </c>
      <c r="F40" s="9">
        <v>443469282</v>
      </c>
      <c r="G40" s="46">
        <v>477837185</v>
      </c>
    </row>
    <row r="41" spans="1:7" ht="15.75" x14ac:dyDescent="0.25">
      <c r="A41" s="6" t="s">
        <v>19</v>
      </c>
      <c r="B41" s="7">
        <v>783587</v>
      </c>
      <c r="C41" s="7">
        <v>603075</v>
      </c>
      <c r="D41" s="8">
        <v>807391</v>
      </c>
      <c r="E41" s="8">
        <v>541373</v>
      </c>
      <c r="F41" s="9">
        <v>754362</v>
      </c>
      <c r="G41" s="46">
        <v>750421</v>
      </c>
    </row>
    <row r="42" spans="1:7" ht="15.75" x14ac:dyDescent="0.25">
      <c r="A42" s="6" t="s">
        <v>66</v>
      </c>
      <c r="B42" s="7">
        <v>50000000</v>
      </c>
      <c r="C42" s="7"/>
      <c r="D42" s="8"/>
      <c r="E42" s="8"/>
      <c r="F42" s="9"/>
    </row>
    <row r="43" spans="1:7" ht="15.75" x14ac:dyDescent="0.25">
      <c r="A43" s="6" t="s">
        <v>20</v>
      </c>
      <c r="B43" s="7">
        <v>89053046</v>
      </c>
      <c r="C43" s="7">
        <v>96904459</v>
      </c>
      <c r="D43" s="8">
        <v>84805733</v>
      </c>
      <c r="E43" s="8">
        <v>75008540</v>
      </c>
      <c r="F43" s="9">
        <v>143531556</v>
      </c>
      <c r="G43" s="46">
        <v>133446985</v>
      </c>
    </row>
    <row r="44" spans="1:7" ht="15.75" x14ac:dyDescent="0.25">
      <c r="A44" s="10"/>
      <c r="B44" s="11">
        <f>B32+B36+B37+B38+B39+B40+B41+B42+B43</f>
        <v>931680376</v>
      </c>
      <c r="C44" s="11">
        <f>C32+C36+C37+C38+C39+C40+C41+C42+C43</f>
        <v>1000026563</v>
      </c>
      <c r="D44" s="12">
        <f>SUM(D36:D43)+D32</f>
        <v>986771880</v>
      </c>
      <c r="E44" s="12">
        <f>SUM(E36:E43)+E32</f>
        <v>1023239087</v>
      </c>
      <c r="F44" s="12">
        <f>SUM(F36:F43)+F32</f>
        <v>1083151095</v>
      </c>
      <c r="G44" s="12">
        <f>SUM(G36:G43)+G32</f>
        <v>1122711073</v>
      </c>
    </row>
    <row r="45" spans="1:7" ht="15.75" x14ac:dyDescent="0.25">
      <c r="A45" s="10"/>
      <c r="B45" s="11">
        <f>B29-B44</f>
        <v>0</v>
      </c>
      <c r="C45" s="11">
        <f t="shared" ref="C45:G45" si="6">C29-C44</f>
        <v>0</v>
      </c>
      <c r="D45" s="11">
        <f t="shared" si="6"/>
        <v>0</v>
      </c>
      <c r="E45" s="11">
        <f t="shared" si="6"/>
        <v>0</v>
      </c>
      <c r="F45" s="11">
        <f t="shared" si="6"/>
        <v>0</v>
      </c>
      <c r="G45" s="11">
        <f t="shared" si="6"/>
        <v>0</v>
      </c>
    </row>
    <row r="46" spans="1:7" ht="16.5" thickBot="1" x14ac:dyDescent="0.3">
      <c r="A46" s="40" t="s">
        <v>77</v>
      </c>
      <c r="B46" s="14">
        <f t="shared" ref="B46:E46" si="7">B16/(B8/10)</f>
        <v>16.360092359080621</v>
      </c>
      <c r="C46" s="14">
        <f t="shared" si="7"/>
        <v>17.510053198192377</v>
      </c>
      <c r="D46" s="14">
        <f t="shared" si="7"/>
        <v>17.990585212019123</v>
      </c>
      <c r="E46" s="14">
        <f t="shared" si="7"/>
        <v>18.586586346953183</v>
      </c>
      <c r="F46" s="14">
        <f t="shared" ref="F46:G46" si="8">F16/(F8/10)</f>
        <v>19.057716702080164</v>
      </c>
      <c r="G46" s="14">
        <f t="shared" si="8"/>
        <v>19.555133146806803</v>
      </c>
    </row>
    <row r="47" spans="1:7" ht="15.75" x14ac:dyDescent="0.25">
      <c r="A47" s="40" t="s">
        <v>78</v>
      </c>
      <c r="B47" s="41">
        <f>B8/10</f>
        <v>31345050</v>
      </c>
      <c r="C47" s="41">
        <f t="shared" ref="C47:G47" si="9">C8/10</f>
        <v>31345050</v>
      </c>
      <c r="D47" s="41">
        <f t="shared" si="9"/>
        <v>31345050</v>
      </c>
      <c r="E47" s="41">
        <f t="shared" si="9"/>
        <v>32912302</v>
      </c>
      <c r="F47" s="41">
        <f t="shared" si="9"/>
        <v>34557917</v>
      </c>
      <c r="G47" s="41">
        <f t="shared" si="9"/>
        <v>36285812</v>
      </c>
    </row>
    <row r="48" spans="1:7" ht="15.75" x14ac:dyDescent="0.25">
      <c r="A48" s="15"/>
      <c r="B48" s="16"/>
      <c r="C48" s="16"/>
      <c r="D48" s="17"/>
      <c r="E48" s="17"/>
      <c r="F48" s="18"/>
    </row>
    <row r="49" spans="1:6" ht="15.75" x14ac:dyDescent="0.25">
      <c r="A49" s="15"/>
      <c r="B49" s="16"/>
      <c r="C49" s="16"/>
      <c r="D49" s="19"/>
      <c r="E49" s="17"/>
      <c r="F49" s="20"/>
    </row>
    <row r="50" spans="1:6" ht="15.75" x14ac:dyDescent="0.25">
      <c r="A50" s="15"/>
      <c r="B50" s="16"/>
      <c r="C50" s="16"/>
      <c r="D50" s="17"/>
      <c r="E50" s="17"/>
      <c r="F50" s="18"/>
    </row>
    <row r="51" spans="1:6" ht="15.75" x14ac:dyDescent="0.25">
      <c r="A51" s="21"/>
      <c r="B51" s="22"/>
      <c r="C51" s="22"/>
      <c r="D51" s="23"/>
      <c r="E51" s="23"/>
      <c r="F51" s="24"/>
    </row>
    <row r="52" spans="1:6" ht="16.5" thickBot="1" x14ac:dyDescent="0.3">
      <c r="A52" s="25"/>
      <c r="B52" s="26"/>
      <c r="C52" s="26"/>
      <c r="D52" s="27"/>
      <c r="E52" s="27"/>
      <c r="F52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"/>
  <sheetViews>
    <sheetView topLeftCell="B1" workbookViewId="0">
      <pane xSplit="1" ySplit="4" topLeftCell="G5" activePane="bottomRight" state="frozen"/>
      <selection activeCell="B1" sqref="B1"/>
      <selection pane="topRight" activeCell="C1" sqref="C1"/>
      <selection pane="bottomLeft" activeCell="B5" sqref="B5"/>
      <selection pane="bottomRight" activeCell="G42" sqref="G42:H42"/>
    </sheetView>
  </sheetViews>
  <sheetFormatPr defaultRowHeight="15" x14ac:dyDescent="0.25"/>
  <cols>
    <col min="1" max="1" width="8.140625" style="3" customWidth="1"/>
    <col min="2" max="2" width="47.140625" style="3" customWidth="1"/>
    <col min="3" max="3" width="19.5703125" style="3" bestFit="1" customWidth="1"/>
    <col min="4" max="4" width="17" style="3" customWidth="1"/>
    <col min="5" max="6" width="18.7109375" style="3" bestFit="1" customWidth="1"/>
    <col min="7" max="8" width="14.28515625" style="3" bestFit="1" customWidth="1"/>
    <col min="9" max="16384" width="9.140625" style="3"/>
  </cols>
  <sheetData>
    <row r="1" spans="2:8" ht="18.75" x14ac:dyDescent="0.3">
      <c r="B1" s="4" t="s">
        <v>65</v>
      </c>
      <c r="C1" s="4"/>
      <c r="D1" s="4"/>
    </row>
    <row r="2" spans="2:8" ht="15.75" x14ac:dyDescent="0.25">
      <c r="B2" s="42" t="s">
        <v>49</v>
      </c>
    </row>
    <row r="3" spans="2:8" ht="15.75" thickBot="1" x14ac:dyDescent="0.3">
      <c r="B3" s="28" t="s">
        <v>70</v>
      </c>
    </row>
    <row r="4" spans="2:8" ht="15.75" x14ac:dyDescent="0.25">
      <c r="B4" s="5"/>
      <c r="C4" s="59">
        <v>2013</v>
      </c>
      <c r="D4" s="59">
        <v>2014</v>
      </c>
      <c r="E4" s="60">
        <v>2015</v>
      </c>
      <c r="F4" s="60">
        <v>2016</v>
      </c>
      <c r="G4" s="61">
        <v>2017</v>
      </c>
      <c r="H4" s="62">
        <v>2018</v>
      </c>
    </row>
    <row r="5" spans="2:8" ht="15.75" x14ac:dyDescent="0.25">
      <c r="B5" s="43" t="s">
        <v>79</v>
      </c>
      <c r="C5" s="11"/>
      <c r="D5" s="11"/>
      <c r="E5" s="12"/>
      <c r="F5" s="12"/>
      <c r="G5" s="13"/>
      <c r="H5" s="2"/>
    </row>
    <row r="6" spans="2:8" ht="15.75" x14ac:dyDescent="0.25">
      <c r="B6" s="6" t="s">
        <v>50</v>
      </c>
      <c r="C6" s="7">
        <v>220000</v>
      </c>
      <c r="D6" s="7">
        <v>331360</v>
      </c>
      <c r="E6" s="8">
        <v>882308</v>
      </c>
      <c r="F6" s="8">
        <v>811294</v>
      </c>
      <c r="G6" s="9">
        <v>470846</v>
      </c>
      <c r="H6" s="2">
        <v>540648</v>
      </c>
    </row>
    <row r="7" spans="2:8" ht="15.75" x14ac:dyDescent="0.25">
      <c r="B7" s="6" t="s">
        <v>51</v>
      </c>
      <c r="C7" s="7">
        <v>17932056</v>
      </c>
      <c r="D7" s="7">
        <v>7002080</v>
      </c>
      <c r="E7" s="8">
        <v>18259516</v>
      </c>
      <c r="F7" s="8">
        <v>22697499</v>
      </c>
      <c r="G7" s="9">
        <v>28375893</v>
      </c>
      <c r="H7" s="2">
        <v>24330537</v>
      </c>
    </row>
    <row r="8" spans="2:8" ht="15.75" x14ac:dyDescent="0.25">
      <c r="B8" s="6" t="s">
        <v>21</v>
      </c>
      <c r="C8" s="7">
        <v>111921</v>
      </c>
      <c r="D8" s="7">
        <v>153200</v>
      </c>
      <c r="E8" s="8" t="s">
        <v>1</v>
      </c>
      <c r="F8" s="8">
        <v>313834</v>
      </c>
      <c r="G8" s="9" t="s">
        <v>1</v>
      </c>
      <c r="H8" s="2">
        <v>1876871</v>
      </c>
    </row>
    <row r="9" spans="2:8" ht="15.75" x14ac:dyDescent="0.25">
      <c r="B9" s="6" t="s">
        <v>52</v>
      </c>
      <c r="C9" s="7"/>
      <c r="D9" s="7">
        <v>13074105</v>
      </c>
      <c r="E9" s="8">
        <v>5357143</v>
      </c>
      <c r="F9" s="8">
        <v>2164106</v>
      </c>
      <c r="G9" s="9">
        <v>3326440</v>
      </c>
      <c r="H9" s="2">
        <v>1594678</v>
      </c>
    </row>
    <row r="10" spans="2:8" ht="15.75" x14ac:dyDescent="0.25">
      <c r="B10" s="43" t="s">
        <v>22</v>
      </c>
      <c r="C10" s="11">
        <f>SUM(C11:C15)</f>
        <v>107961725</v>
      </c>
      <c r="D10" s="11">
        <f t="shared" ref="D10:H10" si="0">SUM(D11:D15)</f>
        <v>111731125</v>
      </c>
      <c r="E10" s="11">
        <f t="shared" si="0"/>
        <v>104071140</v>
      </c>
      <c r="F10" s="11">
        <f t="shared" si="0"/>
        <v>102350788</v>
      </c>
      <c r="G10" s="11">
        <f t="shared" si="0"/>
        <v>98064200</v>
      </c>
      <c r="H10" s="11">
        <f t="shared" si="0"/>
        <v>98844533</v>
      </c>
    </row>
    <row r="11" spans="2:8" ht="15.75" x14ac:dyDescent="0.25">
      <c r="B11" s="6" t="s">
        <v>23</v>
      </c>
      <c r="C11" s="7">
        <v>45821991</v>
      </c>
      <c r="D11" s="7">
        <v>32339353</v>
      </c>
      <c r="E11" s="8">
        <v>13909847</v>
      </c>
      <c r="F11" s="8">
        <v>23295448</v>
      </c>
      <c r="G11" s="9">
        <v>33027197</v>
      </c>
      <c r="H11" s="2">
        <v>30208861</v>
      </c>
    </row>
    <row r="12" spans="2:8" ht="15.75" x14ac:dyDescent="0.25">
      <c r="B12" s="6" t="s">
        <v>24</v>
      </c>
      <c r="C12" s="7">
        <v>1635376</v>
      </c>
      <c r="D12" s="7">
        <v>479214</v>
      </c>
      <c r="E12" s="8">
        <v>116535</v>
      </c>
      <c r="F12" s="8">
        <v>7595485</v>
      </c>
      <c r="G12" s="9">
        <v>587287</v>
      </c>
      <c r="H12" s="2">
        <v>41461576</v>
      </c>
    </row>
    <row r="13" spans="2:8" ht="15.75" x14ac:dyDescent="0.25">
      <c r="B13" s="6" t="s">
        <v>41</v>
      </c>
      <c r="C13" s="7">
        <v>36994584</v>
      </c>
      <c r="D13" s="7">
        <v>36004210</v>
      </c>
      <c r="E13" s="8">
        <v>33125210</v>
      </c>
      <c r="F13" s="8">
        <v>29701785</v>
      </c>
      <c r="G13" s="9">
        <v>26777821</v>
      </c>
      <c r="H13" s="2">
        <v>-3321970</v>
      </c>
    </row>
    <row r="14" spans="2:8" ht="15.75" x14ac:dyDescent="0.25">
      <c r="B14" s="6" t="s">
        <v>25</v>
      </c>
      <c r="C14" s="7">
        <v>18533423</v>
      </c>
      <c r="D14" s="7">
        <v>23239374</v>
      </c>
      <c r="E14" s="8">
        <v>39994333</v>
      </c>
      <c r="F14" s="8">
        <v>31497644</v>
      </c>
      <c r="G14" s="9">
        <v>22834912</v>
      </c>
      <c r="H14" s="2">
        <v>22922814</v>
      </c>
    </row>
    <row r="15" spans="2:8" ht="15.75" x14ac:dyDescent="0.25">
      <c r="B15" s="6" t="s">
        <v>26</v>
      </c>
      <c r="C15" s="7">
        <v>4976351</v>
      </c>
      <c r="D15" s="7">
        <v>19668974</v>
      </c>
      <c r="E15" s="8">
        <v>16925215</v>
      </c>
      <c r="F15" s="8">
        <v>10260426</v>
      </c>
      <c r="G15" s="9">
        <v>14836983</v>
      </c>
      <c r="H15" s="2">
        <v>7573252</v>
      </c>
    </row>
    <row r="16" spans="2:8" ht="15.75" x14ac:dyDescent="0.25">
      <c r="B16" s="10"/>
      <c r="C16" s="11">
        <f>SUM(C6:C9)+C10</f>
        <v>126225702</v>
      </c>
      <c r="D16" s="11">
        <f>SUM(D6:D9)+D10</f>
        <v>132291870</v>
      </c>
      <c r="E16" s="12">
        <v>128570107</v>
      </c>
      <c r="F16" s="12">
        <v>128337521</v>
      </c>
      <c r="G16" s="47">
        <f>SUM(G6:G10)</f>
        <v>130237379</v>
      </c>
      <c r="H16" s="47">
        <f>SUM(H6:H10)</f>
        <v>127187267</v>
      </c>
    </row>
    <row r="17" spans="2:8" ht="15.75" x14ac:dyDescent="0.25">
      <c r="B17" s="10"/>
      <c r="C17" s="11"/>
      <c r="D17" s="11"/>
      <c r="E17" s="12"/>
      <c r="F17" s="12"/>
      <c r="G17" s="13"/>
      <c r="H17" s="2"/>
    </row>
    <row r="18" spans="2:8" ht="15.75" x14ac:dyDescent="0.25">
      <c r="B18" s="43" t="s">
        <v>80</v>
      </c>
      <c r="C18" s="11">
        <f>SUM(C19:C39)</f>
        <v>43428910</v>
      </c>
      <c r="D18" s="11">
        <f>SUM(D19:D39)</f>
        <v>49093131</v>
      </c>
      <c r="E18" s="12">
        <v>54614114</v>
      </c>
      <c r="F18" s="12">
        <v>52829313</v>
      </c>
      <c r="G18" s="47">
        <f>SUM(G19:G39)</f>
        <v>47920844</v>
      </c>
      <c r="H18" s="47">
        <f>SUM(H19:H39)</f>
        <v>39558405</v>
      </c>
    </row>
    <row r="19" spans="2:8" ht="15.75" x14ac:dyDescent="0.25">
      <c r="B19" s="6" t="s">
        <v>53</v>
      </c>
      <c r="C19" s="7">
        <v>745831</v>
      </c>
      <c r="D19" s="7">
        <v>186749</v>
      </c>
      <c r="E19" s="8">
        <v>130814</v>
      </c>
      <c r="F19" s="8">
        <v>183138</v>
      </c>
      <c r="G19" s="9">
        <v>350629</v>
      </c>
      <c r="H19" s="2"/>
    </row>
    <row r="20" spans="2:8" ht="15.75" x14ac:dyDescent="0.25">
      <c r="B20" s="6" t="s">
        <v>27</v>
      </c>
      <c r="C20" s="7">
        <v>707944</v>
      </c>
      <c r="D20" s="7">
        <v>602158</v>
      </c>
      <c r="E20" s="8" t="s">
        <v>1</v>
      </c>
      <c r="F20" s="8">
        <v>323965</v>
      </c>
      <c r="G20" s="9">
        <v>291583</v>
      </c>
      <c r="H20" s="2">
        <v>443542</v>
      </c>
    </row>
    <row r="21" spans="2:8" ht="15.75" x14ac:dyDescent="0.25">
      <c r="B21" s="6" t="s">
        <v>54</v>
      </c>
      <c r="C21" s="7"/>
      <c r="D21" s="7"/>
      <c r="E21" s="8">
        <v>326543</v>
      </c>
      <c r="F21" s="8" t="s">
        <v>1</v>
      </c>
      <c r="G21" s="9" t="s">
        <v>1</v>
      </c>
      <c r="H21" s="2"/>
    </row>
    <row r="22" spans="2:8" ht="15.75" x14ac:dyDescent="0.25">
      <c r="B22" s="6" t="s">
        <v>55</v>
      </c>
      <c r="C22" s="7">
        <v>8600000</v>
      </c>
      <c r="D22" s="7">
        <v>7200000</v>
      </c>
      <c r="E22" s="8">
        <v>2000000</v>
      </c>
      <c r="F22" s="8" t="s">
        <v>1</v>
      </c>
      <c r="G22" s="9" t="s">
        <v>1</v>
      </c>
      <c r="H22" s="2"/>
    </row>
    <row r="23" spans="2:8" ht="15.75" x14ac:dyDescent="0.25">
      <c r="B23" s="6" t="s">
        <v>56</v>
      </c>
      <c r="C23" s="7">
        <v>251000</v>
      </c>
      <c r="D23" s="7">
        <v>311000</v>
      </c>
      <c r="E23" s="8">
        <v>213000</v>
      </c>
      <c r="F23" s="8">
        <v>340000</v>
      </c>
      <c r="G23" s="9">
        <v>339000</v>
      </c>
      <c r="H23" s="2">
        <v>90000</v>
      </c>
    </row>
    <row r="24" spans="2:8" ht="15.75" x14ac:dyDescent="0.25">
      <c r="B24" s="6" t="s">
        <v>28</v>
      </c>
      <c r="C24" s="7">
        <f>594800+537233</f>
        <v>1132033</v>
      </c>
      <c r="D24" s="7">
        <f>812000+935725</f>
        <v>1747725</v>
      </c>
      <c r="E24" s="8">
        <v>443600</v>
      </c>
      <c r="F24" s="8">
        <v>694000</v>
      </c>
      <c r="G24" s="9">
        <v>665000</v>
      </c>
      <c r="H24" s="2">
        <v>821000</v>
      </c>
    </row>
    <row r="25" spans="2:8" ht="15.75" x14ac:dyDescent="0.25">
      <c r="B25" s="6" t="s">
        <v>29</v>
      </c>
      <c r="C25" s="7">
        <v>208500</v>
      </c>
      <c r="D25" s="7">
        <v>223750</v>
      </c>
      <c r="E25" s="8" t="s">
        <v>1</v>
      </c>
      <c r="F25" s="8">
        <v>69000</v>
      </c>
      <c r="G25" s="9" t="s">
        <v>1</v>
      </c>
      <c r="H25" s="2"/>
    </row>
    <row r="26" spans="2:8" ht="15.75" x14ac:dyDescent="0.25">
      <c r="B26" s="6" t="s">
        <v>57</v>
      </c>
      <c r="C26" s="7"/>
      <c r="D26" s="7"/>
      <c r="E26" s="8">
        <v>514000</v>
      </c>
      <c r="F26" s="8" t="s">
        <v>1</v>
      </c>
      <c r="G26" s="9" t="s">
        <v>1</v>
      </c>
      <c r="H26" s="2"/>
    </row>
    <row r="27" spans="2:8" ht="15.75" x14ac:dyDescent="0.25">
      <c r="B27" s="6" t="s">
        <v>42</v>
      </c>
      <c r="C27" s="7">
        <v>223795</v>
      </c>
      <c r="D27" s="7">
        <v>523014</v>
      </c>
      <c r="E27" s="8">
        <v>62926</v>
      </c>
      <c r="F27" s="8">
        <v>646272</v>
      </c>
      <c r="G27" s="9">
        <v>180995</v>
      </c>
      <c r="H27" s="2">
        <v>118793</v>
      </c>
    </row>
    <row r="28" spans="2:8" ht="15.75" x14ac:dyDescent="0.25">
      <c r="B28" s="6" t="s">
        <v>58</v>
      </c>
      <c r="C28" s="7">
        <v>5339595</v>
      </c>
      <c r="D28" s="7">
        <v>4413017</v>
      </c>
      <c r="E28" s="8">
        <v>3959459</v>
      </c>
      <c r="F28" s="8">
        <v>4081426</v>
      </c>
      <c r="G28" s="9">
        <v>5270912</v>
      </c>
      <c r="H28" s="2">
        <v>3424643</v>
      </c>
    </row>
    <row r="29" spans="2:8" ht="15.75" x14ac:dyDescent="0.25">
      <c r="B29" s="6" t="s">
        <v>59</v>
      </c>
      <c r="C29" s="7"/>
      <c r="D29" s="7"/>
      <c r="E29" s="8">
        <v>3697800</v>
      </c>
      <c r="F29" s="8">
        <v>3775410</v>
      </c>
      <c r="G29" s="9">
        <v>4115827</v>
      </c>
      <c r="H29" s="2"/>
    </row>
    <row r="30" spans="2:8" ht="15.75" x14ac:dyDescent="0.25">
      <c r="B30" s="6" t="s">
        <v>60</v>
      </c>
      <c r="C30" s="7"/>
      <c r="D30" s="7"/>
      <c r="E30" s="8">
        <v>20715414</v>
      </c>
      <c r="F30" s="8">
        <v>20420958</v>
      </c>
      <c r="G30" s="9">
        <v>16871229</v>
      </c>
      <c r="H30" s="2">
        <v>14926493</v>
      </c>
    </row>
    <row r="31" spans="2:8" ht="15.75" x14ac:dyDescent="0.25">
      <c r="B31" s="6" t="s">
        <v>30</v>
      </c>
      <c r="C31" s="7"/>
      <c r="D31" s="7"/>
      <c r="E31" s="8" t="s">
        <v>1</v>
      </c>
      <c r="F31" s="8" t="s">
        <v>1</v>
      </c>
      <c r="G31" s="9">
        <v>445625</v>
      </c>
      <c r="H31" s="2">
        <v>247750</v>
      </c>
    </row>
    <row r="32" spans="2:8" ht="15.75" x14ac:dyDescent="0.25">
      <c r="B32" s="6" t="s">
        <v>61</v>
      </c>
      <c r="C32" s="7">
        <v>4500000</v>
      </c>
      <c r="D32" s="7">
        <v>5500000</v>
      </c>
      <c r="E32" s="8">
        <v>3200000</v>
      </c>
      <c r="F32" s="8">
        <v>2500000</v>
      </c>
      <c r="G32" s="9">
        <v>3500000</v>
      </c>
      <c r="H32" s="2">
        <f>2000000+1500000</f>
        <v>3500000</v>
      </c>
    </row>
    <row r="33" spans="2:8" ht="15.75" x14ac:dyDescent="0.25">
      <c r="B33" s="6" t="s">
        <v>31</v>
      </c>
      <c r="C33" s="7">
        <v>765957</v>
      </c>
      <c r="D33" s="7">
        <v>1082649</v>
      </c>
      <c r="E33" s="8">
        <v>170907</v>
      </c>
      <c r="F33" s="8">
        <v>657150</v>
      </c>
      <c r="G33" s="9">
        <v>1274322</v>
      </c>
      <c r="H33" s="2">
        <v>1151552</v>
      </c>
    </row>
    <row r="34" spans="2:8" ht="15.75" x14ac:dyDescent="0.25">
      <c r="B34" s="6" t="s">
        <v>62</v>
      </c>
      <c r="C34" s="7">
        <v>16451528</v>
      </c>
      <c r="D34" s="7">
        <v>15971251</v>
      </c>
      <c r="E34" s="8">
        <v>14580439</v>
      </c>
      <c r="F34" s="8">
        <v>12344274</v>
      </c>
      <c r="G34" s="9">
        <v>11065916</v>
      </c>
      <c r="H34" s="2">
        <v>9774038</v>
      </c>
    </row>
    <row r="35" spans="2:8" ht="15.75" x14ac:dyDescent="0.25">
      <c r="B35" s="6" t="s">
        <v>63</v>
      </c>
      <c r="C35" s="7"/>
      <c r="D35" s="7"/>
      <c r="E35" s="8">
        <v>115000</v>
      </c>
      <c r="F35" s="8" t="s">
        <v>1</v>
      </c>
      <c r="G35" s="9" t="s">
        <v>1</v>
      </c>
      <c r="H35" s="2"/>
    </row>
    <row r="36" spans="2:8" ht="15.75" x14ac:dyDescent="0.25">
      <c r="B36" s="6" t="s">
        <v>32</v>
      </c>
      <c r="C36" s="7">
        <v>1595106</v>
      </c>
      <c r="D36" s="7">
        <v>2101569</v>
      </c>
      <c r="E36" s="8">
        <v>2466669</v>
      </c>
      <c r="F36" s="8">
        <v>2293720</v>
      </c>
      <c r="G36" s="9">
        <v>3549806</v>
      </c>
      <c r="H36" s="2">
        <v>679151</v>
      </c>
    </row>
    <row r="37" spans="2:8" ht="15.75" x14ac:dyDescent="0.25">
      <c r="B37" s="6" t="s">
        <v>68</v>
      </c>
      <c r="C37" s="7">
        <v>0</v>
      </c>
      <c r="D37" s="7">
        <v>4159937</v>
      </c>
      <c r="E37" s="8"/>
      <c r="F37" s="8"/>
      <c r="G37" s="9"/>
      <c r="H37" s="2">
        <v>4381443</v>
      </c>
    </row>
    <row r="38" spans="2:8" ht="15.75" x14ac:dyDescent="0.25">
      <c r="B38" s="6" t="s">
        <v>43</v>
      </c>
      <c r="C38" s="7"/>
      <c r="D38" s="7"/>
      <c r="E38" s="8" t="s">
        <v>1</v>
      </c>
      <c r="F38" s="8">
        <v>4500000</v>
      </c>
      <c r="G38" s="9" t="s">
        <v>1</v>
      </c>
      <c r="H38" s="2"/>
    </row>
    <row r="39" spans="2:8" ht="15.75" x14ac:dyDescent="0.25">
      <c r="B39" s="6" t="s">
        <v>64</v>
      </c>
      <c r="C39" s="7">
        <v>2907621</v>
      </c>
      <c r="D39" s="7">
        <v>5070312</v>
      </c>
      <c r="E39" s="8">
        <v>2017543</v>
      </c>
      <c r="F39" s="8" t="s">
        <v>1</v>
      </c>
      <c r="G39" s="9" t="s">
        <v>1</v>
      </c>
      <c r="H39" s="2"/>
    </row>
    <row r="40" spans="2:8" ht="15.75" x14ac:dyDescent="0.25">
      <c r="B40" s="6"/>
      <c r="C40" s="7"/>
      <c r="D40" s="7"/>
      <c r="E40" s="8"/>
      <c r="F40" s="8"/>
      <c r="G40" s="9"/>
      <c r="H40" s="2"/>
    </row>
    <row r="41" spans="2:8" ht="15.75" x14ac:dyDescent="0.25">
      <c r="B41" s="40" t="s">
        <v>81</v>
      </c>
      <c r="C41" s="11">
        <f>C16-C18</f>
        <v>82796792</v>
      </c>
      <c r="D41" s="11">
        <f>D16-D18</f>
        <v>83198739</v>
      </c>
      <c r="E41" s="12">
        <v>73955993</v>
      </c>
      <c r="F41" s="12">
        <v>75508208</v>
      </c>
      <c r="G41" s="47">
        <f>G16-G18</f>
        <v>82316535</v>
      </c>
      <c r="H41" s="47">
        <f>H16-H18</f>
        <v>87628862</v>
      </c>
    </row>
    <row r="42" spans="2:8" ht="15.75" x14ac:dyDescent="0.25">
      <c r="B42" s="34" t="s">
        <v>82</v>
      </c>
      <c r="C42" s="7">
        <f>SUM(C43:C44)</f>
        <v>26184072</v>
      </c>
      <c r="D42" s="7">
        <f t="shared" ref="D42:H42" si="1">SUM(D43:D44)</f>
        <v>19968046</v>
      </c>
      <c r="E42" s="7">
        <f t="shared" si="1"/>
        <v>16834355</v>
      </c>
      <c r="F42" s="7">
        <f t="shared" si="1"/>
        <v>14699663</v>
      </c>
      <c r="G42" s="7">
        <f t="shared" si="1"/>
        <v>15820249</v>
      </c>
      <c r="H42" s="7">
        <f t="shared" si="1"/>
        <v>20774461</v>
      </c>
    </row>
    <row r="43" spans="2:8" ht="15.75" x14ac:dyDescent="0.25">
      <c r="B43" s="3" t="s">
        <v>96</v>
      </c>
      <c r="C43" s="7">
        <v>25572089</v>
      </c>
      <c r="D43" s="7">
        <v>19318695</v>
      </c>
      <c r="E43" s="8">
        <v>15820249</v>
      </c>
      <c r="F43" s="8">
        <v>18386667</v>
      </c>
      <c r="G43" s="64">
        <v>15820249</v>
      </c>
      <c r="H43" s="2">
        <v>19366454</v>
      </c>
    </row>
    <row r="44" spans="2:8" ht="15.75" x14ac:dyDescent="0.25">
      <c r="B44" s="3" t="s">
        <v>97</v>
      </c>
      <c r="C44" s="7">
        <v>611983</v>
      </c>
      <c r="D44" s="7">
        <v>649351</v>
      </c>
      <c r="E44" s="8">
        <v>1014106</v>
      </c>
      <c r="F44" s="8">
        <v>-3687004</v>
      </c>
      <c r="G44" s="64">
        <v>0</v>
      </c>
      <c r="H44" s="2">
        <v>1408007</v>
      </c>
    </row>
    <row r="45" spans="2:8" ht="15.75" x14ac:dyDescent="0.25">
      <c r="B45" s="34"/>
      <c r="C45" s="7"/>
      <c r="D45" s="7"/>
      <c r="E45" s="8"/>
      <c r="F45" s="8"/>
      <c r="G45" s="64"/>
      <c r="H45" s="2"/>
    </row>
    <row r="46" spans="2:8" ht="15.75" x14ac:dyDescent="0.25">
      <c r="B46" s="34"/>
      <c r="C46" s="7"/>
      <c r="D46" s="7"/>
      <c r="E46" s="8"/>
      <c r="F46" s="8"/>
      <c r="G46" s="64"/>
      <c r="H46" s="2"/>
    </row>
    <row r="47" spans="2:8" ht="15.75" x14ac:dyDescent="0.25">
      <c r="B47" s="40" t="s">
        <v>83</v>
      </c>
      <c r="C47" s="11">
        <f>C41-C42</f>
        <v>56612720</v>
      </c>
      <c r="D47" s="11">
        <f t="shared" ref="D47:F47" si="2">D41-D42</f>
        <v>63230693</v>
      </c>
      <c r="E47" s="11">
        <f t="shared" si="2"/>
        <v>57121638</v>
      </c>
      <c r="F47" s="11">
        <f t="shared" si="2"/>
        <v>60808545</v>
      </c>
      <c r="G47" s="49">
        <f>G41-G42</f>
        <v>66496286</v>
      </c>
      <c r="H47" s="49">
        <f>H41-H42</f>
        <v>66854401</v>
      </c>
    </row>
    <row r="48" spans="2:8" ht="15.75" x14ac:dyDescent="0.25">
      <c r="B48" s="44"/>
      <c r="C48" s="11"/>
      <c r="D48" s="11"/>
      <c r="E48" s="11"/>
      <c r="F48" s="11"/>
      <c r="G48" s="11"/>
    </row>
    <row r="49" spans="2:8" ht="16.5" thickBot="1" x14ac:dyDescent="0.3">
      <c r="B49" s="40" t="s">
        <v>84</v>
      </c>
      <c r="C49" s="14">
        <f>C47/('1'!B8/10)</f>
        <v>1.8061135649807545</v>
      </c>
      <c r="D49" s="14">
        <f>D47/('1'!C8/10)</f>
        <v>2.0172465189878466</v>
      </c>
      <c r="E49" s="14">
        <f>E47/('1'!D8/10)</f>
        <v>1.8223495575856474</v>
      </c>
      <c r="F49" s="14">
        <f>F47/('1'!E8/10)</f>
        <v>1.8475931887110175</v>
      </c>
      <c r="G49" s="14">
        <f>G47/('1'!F8/10)</f>
        <v>1.9241983248006527</v>
      </c>
      <c r="H49" s="14">
        <f>H47/('1'!G8/10)</f>
        <v>1.8424391605181663</v>
      </c>
    </row>
    <row r="50" spans="2:8" x14ac:dyDescent="0.25">
      <c r="B50" s="45" t="s">
        <v>85</v>
      </c>
      <c r="C50" s="47">
        <v>31345050</v>
      </c>
      <c r="D50" s="47">
        <v>31345050</v>
      </c>
      <c r="E50" s="47">
        <v>31345050</v>
      </c>
      <c r="F50" s="47">
        <v>32912302</v>
      </c>
      <c r="G50" s="47">
        <v>34557917</v>
      </c>
      <c r="H50" s="47">
        <f>'1'!G8/10</f>
        <v>36285812</v>
      </c>
    </row>
    <row r="51" spans="2:8" x14ac:dyDescent="0.25">
      <c r="C51" s="2"/>
      <c r="D51" s="2"/>
    </row>
    <row r="52" spans="2:8" x14ac:dyDescent="0.25">
      <c r="C52" s="2"/>
      <c r="D52" s="2"/>
    </row>
    <row r="54" spans="2:8" x14ac:dyDescent="0.25">
      <c r="H54" s="47">
        <v>87628864</v>
      </c>
    </row>
    <row r="55" spans="2:8" x14ac:dyDescent="0.25">
      <c r="H55" s="2">
        <v>32239554</v>
      </c>
    </row>
    <row r="56" spans="2:8" x14ac:dyDescent="0.25">
      <c r="H56" s="46">
        <v>19366454</v>
      </c>
    </row>
    <row r="57" spans="2:8" x14ac:dyDescent="0.25">
      <c r="H57" s="46">
        <v>1408007</v>
      </c>
    </row>
    <row r="58" spans="2:8" x14ac:dyDescent="0.25">
      <c r="H58" s="48">
        <f>H54-H55-H56-H57</f>
        <v>34614849</v>
      </c>
    </row>
    <row r="60" spans="2:8" x14ac:dyDescent="0.25">
      <c r="H60" s="50">
        <f>H58/('1'!G8/10)</f>
        <v>0.95394996259143927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pane xSplit="1" ySplit="4" topLeftCell="F14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5" x14ac:dyDescent="0.25"/>
  <cols>
    <col min="1" max="1" width="53.28515625" style="1" customWidth="1"/>
    <col min="2" max="2" width="18.7109375" style="1" bestFit="1" customWidth="1"/>
    <col min="3" max="3" width="19.7109375" style="1" bestFit="1" customWidth="1"/>
    <col min="4" max="4" width="19.5703125" style="1" bestFit="1" customWidth="1"/>
    <col min="5" max="6" width="17.5703125" style="1" bestFit="1" customWidth="1"/>
    <col min="7" max="7" width="16.5703125" style="1" bestFit="1" customWidth="1"/>
    <col min="8" max="16384" width="9.140625" style="1"/>
  </cols>
  <sheetData>
    <row r="1" spans="1:7" ht="18.75" x14ac:dyDescent="0.3">
      <c r="A1" s="4" t="s">
        <v>65</v>
      </c>
      <c r="B1" s="4"/>
      <c r="C1" s="4"/>
    </row>
    <row r="2" spans="1:7" ht="15.75" x14ac:dyDescent="0.25">
      <c r="A2" s="42" t="s">
        <v>86</v>
      </c>
    </row>
    <row r="3" spans="1:7" ht="15.75" thickBot="1" x14ac:dyDescent="0.3">
      <c r="A3" s="28" t="s">
        <v>70</v>
      </c>
    </row>
    <row r="4" spans="1:7" ht="15.75" x14ac:dyDescent="0.25">
      <c r="A4" s="5"/>
      <c r="B4" s="59">
        <v>2013</v>
      </c>
      <c r="C4" s="59">
        <v>2014</v>
      </c>
      <c r="D4" s="60">
        <v>2015</v>
      </c>
      <c r="E4" s="60">
        <v>2016</v>
      </c>
      <c r="F4" s="61">
        <v>2017</v>
      </c>
      <c r="G4" s="63">
        <v>2018</v>
      </c>
    </row>
    <row r="5" spans="1:7" ht="15.75" x14ac:dyDescent="0.25">
      <c r="A5" s="40" t="s">
        <v>87</v>
      </c>
      <c r="B5" s="51"/>
      <c r="C5" s="51"/>
      <c r="D5" s="52"/>
      <c r="E5" s="52"/>
      <c r="F5" s="53"/>
      <c r="G5" s="54"/>
    </row>
    <row r="6" spans="1:7" ht="15.75" x14ac:dyDescent="0.25">
      <c r="A6" s="6" t="s">
        <v>33</v>
      </c>
      <c r="B6" s="7">
        <v>322338228</v>
      </c>
      <c r="C6" s="7">
        <f>416552098</f>
        <v>416552098</v>
      </c>
      <c r="D6" s="8">
        <v>330643854</v>
      </c>
      <c r="E6" s="8">
        <v>344604678</v>
      </c>
      <c r="F6" s="9">
        <v>336557970</v>
      </c>
      <c r="G6" s="54">
        <v>399796739</v>
      </c>
    </row>
    <row r="7" spans="1:7" ht="15.75" x14ac:dyDescent="0.25">
      <c r="A7" s="6" t="s">
        <v>34</v>
      </c>
      <c r="B7" s="7">
        <v>-4222965</v>
      </c>
      <c r="C7" s="7">
        <v>-8422314</v>
      </c>
      <c r="D7" s="8" t="s">
        <v>1</v>
      </c>
      <c r="E7" s="8" t="s">
        <v>1</v>
      </c>
      <c r="F7" s="9">
        <v>-11559435</v>
      </c>
      <c r="G7" s="54">
        <v>-16380858</v>
      </c>
    </row>
    <row r="8" spans="1:7" ht="15.75" x14ac:dyDescent="0.25">
      <c r="A8" s="6" t="s">
        <v>35</v>
      </c>
      <c r="B8" s="7">
        <v>-96551061</v>
      </c>
      <c r="C8" s="7">
        <v>-224195558</v>
      </c>
      <c r="D8" s="8">
        <v>-317400528</v>
      </c>
      <c r="E8" s="8">
        <v>-316250246</v>
      </c>
      <c r="F8" s="9">
        <v>-173635153</v>
      </c>
      <c r="G8" s="54">
        <v>-210381345</v>
      </c>
    </row>
    <row r="9" spans="1:7" ht="15.75" x14ac:dyDescent="0.25">
      <c r="A9" s="6" t="s">
        <v>44</v>
      </c>
      <c r="B9" s="7">
        <v>-14885842</v>
      </c>
      <c r="C9" s="7">
        <v>-41863766</v>
      </c>
      <c r="D9" s="8" t="s">
        <v>1</v>
      </c>
      <c r="E9" s="8" t="s">
        <v>1</v>
      </c>
      <c r="F9" s="9">
        <v>-27297618</v>
      </c>
      <c r="G9" s="54">
        <v>-41941882</v>
      </c>
    </row>
    <row r="10" spans="1:7" ht="15.75" x14ac:dyDescent="0.25">
      <c r="A10" s="6" t="s">
        <v>45</v>
      </c>
      <c r="B10" s="7">
        <v>-83707907</v>
      </c>
      <c r="C10" s="7">
        <v>-88395049</v>
      </c>
      <c r="D10" s="8" t="s">
        <v>1</v>
      </c>
      <c r="E10" s="8" t="s">
        <v>1</v>
      </c>
      <c r="F10" s="9">
        <v>-78024126</v>
      </c>
      <c r="G10" s="54">
        <v>-80238178</v>
      </c>
    </row>
    <row r="11" spans="1:7" ht="15.75" x14ac:dyDescent="0.25">
      <c r="A11" s="10"/>
      <c r="B11" s="11">
        <f>SUM(B6:B10)</f>
        <v>122970453</v>
      </c>
      <c r="C11" s="11">
        <f t="shared" ref="C11:G11" si="0">SUM(C6:C10)</f>
        <v>53675411</v>
      </c>
      <c r="D11" s="11">
        <f t="shared" si="0"/>
        <v>13243326</v>
      </c>
      <c r="E11" s="11">
        <f t="shared" si="0"/>
        <v>28354432</v>
      </c>
      <c r="F11" s="11">
        <f t="shared" si="0"/>
        <v>46041638</v>
      </c>
      <c r="G11" s="11">
        <f t="shared" si="0"/>
        <v>50854476</v>
      </c>
    </row>
    <row r="12" spans="1:7" ht="15.75" x14ac:dyDescent="0.25">
      <c r="A12" s="40" t="s">
        <v>88</v>
      </c>
      <c r="B12" s="11"/>
      <c r="C12" s="11"/>
      <c r="D12" s="11"/>
      <c r="E12" s="11"/>
      <c r="F12" s="11"/>
      <c r="G12" s="54"/>
    </row>
    <row r="13" spans="1:7" ht="15.75" x14ac:dyDescent="0.25">
      <c r="A13" s="6" t="s">
        <v>36</v>
      </c>
      <c r="B13" s="7">
        <v>-48184091</v>
      </c>
      <c r="C13" s="7">
        <v>-24535531</v>
      </c>
      <c r="D13" s="8">
        <v>-2481714</v>
      </c>
      <c r="E13" s="8">
        <v>-2547080</v>
      </c>
      <c r="F13" s="9">
        <v>-13188933</v>
      </c>
      <c r="G13" s="54">
        <v>-201595</v>
      </c>
    </row>
    <row r="14" spans="1:7" ht="15.75" x14ac:dyDescent="0.25">
      <c r="A14" s="6" t="s">
        <v>95</v>
      </c>
      <c r="B14" s="7"/>
      <c r="C14" s="7"/>
      <c r="D14" s="8"/>
      <c r="E14" s="8"/>
      <c r="F14" s="9"/>
      <c r="G14" s="54">
        <v>2389000</v>
      </c>
    </row>
    <row r="15" spans="1:7" ht="15.75" x14ac:dyDescent="0.25">
      <c r="A15" s="6" t="s">
        <v>67</v>
      </c>
      <c r="B15" s="7">
        <v>-1722690</v>
      </c>
      <c r="C15" s="7">
        <v>50000000</v>
      </c>
      <c r="D15" s="8"/>
      <c r="E15" s="8"/>
      <c r="F15" s="9"/>
      <c r="G15" s="54"/>
    </row>
    <row r="16" spans="1:7" ht="15.75" x14ac:dyDescent="0.25">
      <c r="A16" s="10"/>
      <c r="B16" s="11">
        <f>B13+B15</f>
        <v>-49906781</v>
      </c>
      <c r="C16" s="11">
        <f>C13+C15</f>
        <v>25464469</v>
      </c>
      <c r="D16" s="12">
        <v>-2481714</v>
      </c>
      <c r="E16" s="12">
        <v>-2547080</v>
      </c>
      <c r="F16" s="13">
        <v>-13188933</v>
      </c>
      <c r="G16" s="55">
        <f>SUM(G13:G15)</f>
        <v>2187405</v>
      </c>
    </row>
    <row r="17" spans="1:7" ht="15.75" x14ac:dyDescent="0.25">
      <c r="A17" s="40" t="s">
        <v>89</v>
      </c>
      <c r="B17" s="11"/>
      <c r="C17" s="11"/>
      <c r="D17" s="12"/>
      <c r="E17" s="12"/>
      <c r="F17" s="13"/>
      <c r="G17" s="54"/>
    </row>
    <row r="18" spans="1:7" ht="15.75" x14ac:dyDescent="0.25">
      <c r="A18" s="6" t="s">
        <v>37</v>
      </c>
      <c r="B18" s="7">
        <v>-25817652</v>
      </c>
      <c r="C18" s="7">
        <v>-32250883</v>
      </c>
      <c r="D18" s="8">
        <v>-30281512</v>
      </c>
      <c r="E18" s="8">
        <v>-7803246</v>
      </c>
      <c r="F18" s="9">
        <v>-11136130</v>
      </c>
      <c r="G18" s="54">
        <v>-18673978</v>
      </c>
    </row>
    <row r="19" spans="1:7" ht="15.75" x14ac:dyDescent="0.25">
      <c r="A19" s="10"/>
      <c r="B19" s="11">
        <f>B18</f>
        <v>-25817652</v>
      </c>
      <c r="C19" s="11">
        <f t="shared" ref="C19:F19" si="1">C18</f>
        <v>-32250883</v>
      </c>
      <c r="D19" s="11">
        <f t="shared" si="1"/>
        <v>-30281512</v>
      </c>
      <c r="E19" s="11">
        <f t="shared" si="1"/>
        <v>-7803246</v>
      </c>
      <c r="F19" s="11">
        <f t="shared" si="1"/>
        <v>-11136130</v>
      </c>
      <c r="G19" s="55">
        <v>-18673978</v>
      </c>
    </row>
    <row r="20" spans="1:7" ht="15.75" x14ac:dyDescent="0.25">
      <c r="A20" s="10"/>
      <c r="B20" s="11"/>
      <c r="C20" s="11"/>
      <c r="D20" s="11"/>
      <c r="E20" s="11"/>
      <c r="F20" s="11"/>
      <c r="G20" s="11"/>
    </row>
    <row r="21" spans="1:7" ht="15.75" x14ac:dyDescent="0.25">
      <c r="A21" s="28" t="s">
        <v>90</v>
      </c>
      <c r="B21" s="11">
        <f>B19+B16+B11</f>
        <v>47246020</v>
      </c>
      <c r="C21" s="11">
        <f t="shared" ref="C21:G21" si="2">C19+C16+C11</f>
        <v>46888997</v>
      </c>
      <c r="D21" s="11">
        <f t="shared" si="2"/>
        <v>-19519900</v>
      </c>
      <c r="E21" s="11">
        <f t="shared" si="2"/>
        <v>18004106</v>
      </c>
      <c r="F21" s="11">
        <f t="shared" si="2"/>
        <v>21716575</v>
      </c>
      <c r="G21" s="11">
        <f t="shared" si="2"/>
        <v>34367903</v>
      </c>
    </row>
    <row r="22" spans="1:7" ht="15.75" x14ac:dyDescent="0.25">
      <c r="A22" s="45" t="s">
        <v>91</v>
      </c>
      <c r="B22" s="7">
        <v>329133484</v>
      </c>
      <c r="C22" s="7">
        <v>376379504</v>
      </c>
      <c r="D22" s="8">
        <v>423268501</v>
      </c>
      <c r="E22" s="8">
        <v>403748601</v>
      </c>
      <c r="F22" s="9">
        <v>421752707</v>
      </c>
      <c r="G22" s="54">
        <v>443469282</v>
      </c>
    </row>
    <row r="23" spans="1:7" ht="15.75" x14ac:dyDescent="0.25">
      <c r="A23" s="40" t="s">
        <v>92</v>
      </c>
      <c r="B23" s="11">
        <f>B21+B22</f>
        <v>376379504</v>
      </c>
      <c r="C23" s="11">
        <f t="shared" ref="C23:D23" si="3">C21+C22</f>
        <v>423268501</v>
      </c>
      <c r="D23" s="11">
        <f t="shared" si="3"/>
        <v>403748601</v>
      </c>
      <c r="E23" s="11">
        <f t="shared" ref="E23" si="4">E21+E22</f>
        <v>421752707</v>
      </c>
      <c r="F23" s="11">
        <f t="shared" ref="F23:G23" si="5">F21+F22</f>
        <v>443469282</v>
      </c>
      <c r="G23" s="11">
        <f t="shared" si="5"/>
        <v>477837185</v>
      </c>
    </row>
    <row r="24" spans="1:7" ht="15.75" x14ac:dyDescent="0.25">
      <c r="A24" s="44"/>
      <c r="B24" s="11"/>
      <c r="C24" s="11"/>
      <c r="D24" s="11"/>
      <c r="E24" s="11"/>
      <c r="F24" s="11"/>
      <c r="G24" s="11"/>
    </row>
    <row r="25" spans="1:7" ht="16.5" thickBot="1" x14ac:dyDescent="0.3">
      <c r="A25" s="40" t="s">
        <v>93</v>
      </c>
      <c r="B25" s="14">
        <f>B11/('1'!B8/10)</f>
        <v>3.9231219283427525</v>
      </c>
      <c r="C25" s="14">
        <f>C11/('1'!C8/10)</f>
        <v>1.7124047018588262</v>
      </c>
      <c r="D25" s="14">
        <f>D11/('1'!D8/10)</f>
        <v>0.42250135188809718</v>
      </c>
      <c r="E25" s="14">
        <f>E11/('1'!E8/10)</f>
        <v>0.86151470049102008</v>
      </c>
      <c r="F25" s="14">
        <f>F11/('1'!F8/10)</f>
        <v>1.3323036223508495</v>
      </c>
      <c r="G25" s="14">
        <f>G11/('1'!G8/10)</f>
        <v>1.4014975329751473</v>
      </c>
    </row>
    <row r="26" spans="1:7" ht="15.75" x14ac:dyDescent="0.25">
      <c r="A26" s="40" t="s">
        <v>94</v>
      </c>
      <c r="B26" s="56">
        <v>31345050</v>
      </c>
      <c r="C26" s="56">
        <v>31345050</v>
      </c>
      <c r="D26" s="57">
        <v>31345050</v>
      </c>
      <c r="E26" s="57">
        <v>32912302</v>
      </c>
      <c r="F26" s="58">
        <v>34557917</v>
      </c>
      <c r="G26" s="55">
        <f>'1'!G8/10</f>
        <v>36285812</v>
      </c>
    </row>
    <row r="27" spans="1:7" ht="15.75" x14ac:dyDescent="0.25">
      <c r="A27" s="15"/>
      <c r="B27" s="16"/>
      <c r="C27" s="16"/>
      <c r="D27" s="17"/>
      <c r="E27" s="17"/>
      <c r="F27" s="18"/>
    </row>
    <row r="28" spans="1:7" ht="15.75" x14ac:dyDescent="0.25">
      <c r="A28" s="15"/>
      <c r="B28" s="16"/>
      <c r="C28" s="16"/>
      <c r="D28" s="17"/>
      <c r="E28" s="17"/>
      <c r="F28" s="18"/>
    </row>
    <row r="29" spans="1:7" ht="15.75" x14ac:dyDescent="0.25">
      <c r="A29" s="21"/>
      <c r="B29" s="22"/>
      <c r="C29" s="22"/>
      <c r="D29" s="23"/>
      <c r="E29" s="23"/>
      <c r="F29" s="24"/>
    </row>
    <row r="30" spans="1:7" ht="15.75" x14ac:dyDescent="0.25">
      <c r="A30" s="15"/>
      <c r="B30" s="16"/>
      <c r="C30" s="16"/>
      <c r="D30" s="17"/>
      <c r="E30" s="17"/>
      <c r="F30" s="18"/>
    </row>
    <row r="31" spans="1:7" ht="15.75" x14ac:dyDescent="0.25">
      <c r="A31" s="21"/>
      <c r="B31" s="22"/>
      <c r="C31" s="22"/>
      <c r="D31" s="23"/>
      <c r="E31" s="23"/>
      <c r="F31" s="24"/>
    </row>
    <row r="32" spans="1:7" ht="15.75" x14ac:dyDescent="0.25">
      <c r="A32" s="21"/>
      <c r="B32" s="22"/>
      <c r="C32" s="22"/>
      <c r="D32" s="23"/>
      <c r="E32" s="23"/>
      <c r="F32" s="24"/>
    </row>
    <row r="33" spans="1:6" ht="15.75" x14ac:dyDescent="0.25">
      <c r="A33" s="15"/>
      <c r="B33" s="16"/>
      <c r="C33" s="16"/>
      <c r="D33" s="17"/>
      <c r="E33" s="17"/>
      <c r="F33" s="18"/>
    </row>
    <row r="34" spans="1:6" ht="15.75" x14ac:dyDescent="0.25">
      <c r="A34" s="21"/>
      <c r="B34" s="22"/>
      <c r="C34" s="22"/>
      <c r="D34" s="23"/>
      <c r="E34" s="23"/>
      <c r="F34" s="24"/>
    </row>
    <row r="35" spans="1:6" ht="16.5" thickBot="1" x14ac:dyDescent="0.3">
      <c r="A35" s="25"/>
      <c r="B35" s="26"/>
      <c r="C35" s="26"/>
      <c r="D35" s="27"/>
      <c r="E35" s="27"/>
      <c r="F35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2020-04-12T05:52:57Z</dcterms:modified>
</cp:coreProperties>
</file>