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Fuel &amp; Power\A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2" l="1"/>
  <c r="H25" i="2"/>
  <c r="H7" i="2"/>
  <c r="H50" i="1"/>
  <c r="H35" i="3" s="1"/>
  <c r="H43" i="1"/>
  <c r="H49" i="1" s="1"/>
  <c r="H34" i="1"/>
  <c r="H25" i="1"/>
  <c r="H18" i="1"/>
  <c r="H11" i="1"/>
  <c r="H19" i="1" s="1"/>
  <c r="H27" i="3"/>
  <c r="H21" i="3"/>
  <c r="H12" i="3"/>
  <c r="H31" i="2" l="1"/>
  <c r="H14" i="2"/>
  <c r="H18" i="2" s="1"/>
  <c r="H21" i="2" s="1"/>
  <c r="H24" i="2" s="1"/>
  <c r="H28" i="2" s="1"/>
  <c r="H30" i="2" s="1"/>
  <c r="H29" i="3"/>
  <c r="H32" i="3" s="1"/>
  <c r="H34" i="3"/>
  <c r="H35" i="1"/>
  <c r="H47" i="1" s="1"/>
  <c r="C50" i="1" l="1"/>
  <c r="D50" i="1"/>
  <c r="E50" i="1"/>
  <c r="F50" i="1"/>
  <c r="G50" i="1"/>
  <c r="B50" i="1"/>
  <c r="F35" i="3" l="1"/>
  <c r="F31" i="2"/>
  <c r="E31" i="2"/>
  <c r="E35" i="3"/>
  <c r="B31" i="2"/>
  <c r="B35" i="3"/>
  <c r="D31" i="2"/>
  <c r="D35" i="3"/>
  <c r="G35" i="3"/>
  <c r="G31" i="2"/>
  <c r="C35" i="3"/>
  <c r="C31" i="2"/>
  <c r="G27" i="3"/>
  <c r="G21" i="3"/>
  <c r="G12" i="3"/>
  <c r="G25" i="2"/>
  <c r="G13" i="2"/>
  <c r="G7" i="2"/>
  <c r="H6" i="4"/>
  <c r="I6" i="4"/>
  <c r="G34" i="1"/>
  <c r="G25" i="1"/>
  <c r="G43" i="1"/>
  <c r="G49" i="1" s="1"/>
  <c r="G18" i="1"/>
  <c r="G11" i="1"/>
  <c r="H7" i="4"/>
  <c r="I7" i="4"/>
  <c r="H9" i="4"/>
  <c r="I9" i="4"/>
  <c r="H10" i="4"/>
  <c r="I10" i="4"/>
  <c r="H11" i="4"/>
  <c r="I11" i="4"/>
  <c r="H12" i="4"/>
  <c r="I12" i="4"/>
  <c r="G29" i="3" l="1"/>
  <c r="G32" i="3" s="1"/>
  <c r="G34" i="3"/>
  <c r="G35" i="1"/>
  <c r="G47" i="1" s="1"/>
  <c r="G9" i="4"/>
  <c r="G7" i="4"/>
  <c r="G14" i="2"/>
  <c r="G18" i="2" s="1"/>
  <c r="G21" i="2" s="1"/>
  <c r="G24" i="2" s="1"/>
  <c r="G28" i="2" s="1"/>
  <c r="G30" i="2" s="1"/>
  <c r="G11" i="4"/>
  <c r="G19" i="1"/>
  <c r="G6" i="4" l="1"/>
  <c r="G10" i="4"/>
  <c r="G12" i="4"/>
  <c r="C13" i="2"/>
  <c r="D13" i="2"/>
  <c r="E13" i="2"/>
  <c r="F13" i="2"/>
  <c r="B13" i="2"/>
  <c r="B7" i="2"/>
  <c r="E7" i="2"/>
  <c r="F7" i="2"/>
  <c r="F14" i="2" s="1"/>
  <c r="F11" i="4" s="1"/>
  <c r="D7" i="2"/>
  <c r="C7" i="2"/>
  <c r="B34" i="1"/>
  <c r="C34" i="1"/>
  <c r="D34" i="1"/>
  <c r="E34" i="1"/>
  <c r="F34" i="1"/>
  <c r="E14" i="2" l="1"/>
  <c r="E11" i="4" s="1"/>
  <c r="C14" i="2"/>
  <c r="C11" i="4" s="1"/>
  <c r="B14" i="2"/>
  <c r="D14" i="2"/>
  <c r="D11" i="4" s="1"/>
  <c r="F21" i="3"/>
  <c r="E21" i="3"/>
  <c r="E12" i="3"/>
  <c r="E34" i="3" s="1"/>
  <c r="D12" i="3"/>
  <c r="D34" i="3" s="1"/>
  <c r="E25" i="2"/>
  <c r="F11" i="1"/>
  <c r="E43" i="1"/>
  <c r="E49" i="1" s="1"/>
  <c r="F43" i="1"/>
  <c r="F49" i="1" s="1"/>
  <c r="E25" i="1"/>
  <c r="F25" i="1"/>
  <c r="D25" i="1"/>
  <c r="D43" i="1"/>
  <c r="D49" i="1" s="1"/>
  <c r="C25" i="1"/>
  <c r="B25" i="1"/>
  <c r="C12" i="3"/>
  <c r="C34" i="3" s="1"/>
  <c r="B12" i="3"/>
  <c r="B34" i="3" s="1"/>
  <c r="C11" i="1"/>
  <c r="B11" i="1"/>
  <c r="F7" i="4" l="1"/>
  <c r="D18" i="2"/>
  <c r="F18" i="2"/>
  <c r="F21" i="2" s="1"/>
  <c r="F24" i="2" s="1"/>
  <c r="F27" i="3"/>
  <c r="F12" i="3"/>
  <c r="F34" i="3" s="1"/>
  <c r="F25" i="2"/>
  <c r="E27" i="3"/>
  <c r="E29" i="3" s="1"/>
  <c r="E32" i="3" s="1"/>
  <c r="D21" i="3"/>
  <c r="C21" i="3"/>
  <c r="B21" i="3"/>
  <c r="F18" i="1"/>
  <c r="F9" i="4" s="1"/>
  <c r="E18" i="1"/>
  <c r="E9" i="4" s="1"/>
  <c r="D18" i="1"/>
  <c r="D9" i="4" s="1"/>
  <c r="D27" i="3"/>
  <c r="B27" i="3"/>
  <c r="C27" i="3"/>
  <c r="C18" i="2"/>
  <c r="C21" i="2" s="1"/>
  <c r="C24" i="2" s="1"/>
  <c r="C28" i="2" s="1"/>
  <c r="C30" i="2" s="1"/>
  <c r="F28" i="2" l="1"/>
  <c r="F30" i="2" s="1"/>
  <c r="D21" i="2"/>
  <c r="D24" i="2" s="1"/>
  <c r="D28" i="2" s="1"/>
  <c r="D30" i="2" s="1"/>
  <c r="E18" i="2"/>
  <c r="F29" i="3"/>
  <c r="F32" i="3" s="1"/>
  <c r="B18" i="2"/>
  <c r="D29" i="3"/>
  <c r="D32" i="3" s="1"/>
  <c r="B43" i="1"/>
  <c r="B49" i="1" s="1"/>
  <c r="F10" i="4" l="1"/>
  <c r="E7" i="4"/>
  <c r="F12" i="4"/>
  <c r="D10" i="4"/>
  <c r="D12" i="4"/>
  <c r="E21" i="2"/>
  <c r="E24" i="2" s="1"/>
  <c r="E28" i="2" s="1"/>
  <c r="E30" i="2" s="1"/>
  <c r="B21" i="2"/>
  <c r="B24" i="2" s="1"/>
  <c r="B28" i="2" s="1"/>
  <c r="B30" i="2" s="1"/>
  <c r="B7" i="4"/>
  <c r="D11" i="1"/>
  <c r="C10" i="4" l="1"/>
  <c r="E10" i="4"/>
  <c r="D7" i="4"/>
  <c r="E12" i="4"/>
  <c r="E11" i="1"/>
  <c r="B12" i="4" l="1"/>
  <c r="B29" i="3"/>
  <c r="C29" i="3"/>
  <c r="C32" i="3" s="1"/>
  <c r="B32" i="3" l="1"/>
  <c r="B18" i="1"/>
  <c r="B9" i="4" s="1"/>
  <c r="C43" i="1"/>
  <c r="C49" i="1" s="1"/>
  <c r="C18" i="1"/>
  <c r="C9" i="4" s="1"/>
  <c r="C12" i="4" l="1"/>
  <c r="C7" i="4"/>
  <c r="C19" i="1"/>
  <c r="C6" i="4" s="1"/>
  <c r="E19" i="1"/>
  <c r="E6" i="4" s="1"/>
  <c r="B19" i="1"/>
  <c r="B6" i="4" s="1"/>
  <c r="D19" i="1"/>
  <c r="D6" i="4" s="1"/>
  <c r="F19" i="1" l="1"/>
  <c r="F6" i="4" s="1"/>
  <c r="C35" i="1" l="1"/>
  <c r="C47" i="1" s="1"/>
  <c r="B35" i="1"/>
  <c r="B47" i="1" s="1"/>
  <c r="D35" i="1"/>
  <c r="D47" i="1" s="1"/>
  <c r="E35" i="1"/>
  <c r="E47" i="1" s="1"/>
  <c r="F35" i="1"/>
  <c r="F47" i="1" s="1"/>
</calcChain>
</file>

<file path=xl/sharedStrings.xml><?xml version="1.0" encoding="utf-8"?>
<sst xmlns="http://schemas.openxmlformats.org/spreadsheetml/2006/main" count="93" uniqueCount="86">
  <si>
    <t xml:space="preserve">Property,Plant  and  Equipment </t>
  </si>
  <si>
    <t>Share Capital</t>
  </si>
  <si>
    <t>Retained Earnings</t>
  </si>
  <si>
    <t>Inventories</t>
  </si>
  <si>
    <t>Advances, Deposits &amp; Pre-Payments</t>
  </si>
  <si>
    <t>Capital Work in Progress</t>
  </si>
  <si>
    <t>Non Current Liabilities</t>
  </si>
  <si>
    <t>Accounts Receivables</t>
  </si>
  <si>
    <t>Deferred Tax Liabilities</t>
  </si>
  <si>
    <t>Current Tax</t>
  </si>
  <si>
    <t>Cash and Cash Equivalents</t>
  </si>
  <si>
    <t>Other income</t>
  </si>
  <si>
    <t>Deffered tax</t>
  </si>
  <si>
    <t>Capital work-in-progress</t>
  </si>
  <si>
    <t>Unallocated Revenue Expenditure</t>
  </si>
  <si>
    <t>Share Premium</t>
  </si>
  <si>
    <t xml:space="preserve">Short term Loan </t>
  </si>
  <si>
    <t>Provision for Income Tax</t>
  </si>
  <si>
    <t>Creditors and Accruals</t>
  </si>
  <si>
    <t xml:space="preserve">Selling &amp; Distribution </t>
  </si>
  <si>
    <t>Financial Expenses</t>
  </si>
  <si>
    <t>Amortization of Unallocated Revenue Expenditure</t>
  </si>
  <si>
    <t>Collection from Sales</t>
  </si>
  <si>
    <t>Other Income</t>
  </si>
  <si>
    <t xml:space="preserve">Payment to Suppliers </t>
  </si>
  <si>
    <t xml:space="preserve">Payment for other expenses </t>
  </si>
  <si>
    <t>Payment of Financial expenses</t>
  </si>
  <si>
    <t>Payment of income tax</t>
  </si>
  <si>
    <t>Acquisition of Property, Plant and Equipment</t>
  </si>
  <si>
    <t xml:space="preserve">Tax Holiday Reserve </t>
  </si>
  <si>
    <t>Accounts Payable</t>
  </si>
  <si>
    <t>Other Payable</t>
  </si>
  <si>
    <t>Fair Valur Adjustment Reserve</t>
  </si>
  <si>
    <t>Investment In Shares</t>
  </si>
  <si>
    <t>Contribution to WPPF &amp; Welfare Fund</t>
  </si>
  <si>
    <t>Dividend Paid</t>
  </si>
  <si>
    <t>Investment in Shares (Net)</t>
  </si>
  <si>
    <t>Gain on Investment in Shares</t>
  </si>
  <si>
    <t xml:space="preserve">Dividend Received </t>
  </si>
  <si>
    <t xml:space="preserve">Sle/disposal  of Property, Plant and Equipment </t>
  </si>
  <si>
    <t>Loan from Director</t>
  </si>
  <si>
    <t>CVO Petrochemical Refinery Limited</t>
  </si>
  <si>
    <t>Debt to Equity</t>
  </si>
  <si>
    <t>Current Ratio</t>
  </si>
  <si>
    <t>Operating Margin</t>
  </si>
  <si>
    <t>Balance Sheet</t>
  </si>
  <si>
    <t>As at year end</t>
  </si>
  <si>
    <t>Assets</t>
  </si>
  <si>
    <t>Non Current Assets</t>
  </si>
  <si>
    <t>Current Assets</t>
  </si>
  <si>
    <t>Liabilities and Capital</t>
  </si>
  <si>
    <t>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</si>
  <si>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</si>
  <si>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</si>
  <si>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</si>
  <si>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</si>
  <si>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</si>
  <si>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</si>
  <si>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</si>
  <si>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Gross Profit</t>
  </si>
  <si>
    <t>Operating Income/(Expenses)</t>
  </si>
  <si>
    <t>Operating Profit</t>
  </si>
  <si>
    <t>Non-Operating Income/(Expenses)</t>
  </si>
  <si>
    <t>Profit Before Amortization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</si>
  <si>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</si>
  <si>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</si>
  <si>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</si>
  <si>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</si>
  <si>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</si>
  <si>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</si>
  <si>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</si>
  <si>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</si>
  <si>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</si>
  <si>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</si>
  <si>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</si>
  <si>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</si>
  <si>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</si>
  <si>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</si>
  <si>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</si>
  <si>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</si>
  <si>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</si>
  <si>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</si>
  <si>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Net Margin</t>
  </si>
  <si>
    <t>Return on Invested Capital (ROIC)</t>
  </si>
  <si>
    <t>Loan from Directors</t>
  </si>
  <si>
    <t>General &amp; Administrative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</si>
</sst>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.00_);_(* \(#,##0.00\);_(* &quot;-&quot;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58">
    <xf numFmtId="0" fontId="0" fillId="0" borderId="0" xfId="0"/>
    <xf numFmtId="10" fontId="0" fillId="0" borderId="0" xfId="1" applyNumberFormat="1" applyFont="1"/>
    <xf numFmtId="2" fontId="0" fillId="0" borderId="0" xfId="0" applyNumberFormat="1"/>
    <xf numFmtId="43" fontId="1" fillId="0" borderId="0" xfId="0" applyNumberFormat="1" applyFont="1"/>
    <xf numFmtId="41" fontId="2" fillId="0" borderId="0" xfId="0" applyNumberFormat="1" applyFont="1"/>
    <xf numFmtId="41" fontId="0" fillId="0" borderId="0" xfId="0" applyNumberFormat="1"/>
    <xf numFmtId="41" fontId="0" fillId="0" borderId="0" xfId="0" applyNumberFormat="1" applyFill="1"/>
    <xf numFmtId="41" fontId="1" fillId="0" borderId="0" xfId="0" applyNumberFormat="1" applyFont="1"/>
    <xf numFmtId="41" fontId="0" fillId="0" borderId="0" xfId="2" applyNumberFormat="1" applyFont="1"/>
    <xf numFmtId="41" fontId="0" fillId="0" borderId="0" xfId="2" applyNumberFormat="1" applyFont="1" applyFill="1"/>
    <xf numFmtId="41" fontId="0" fillId="0" borderId="0" xfId="2" applyNumberFormat="1" applyFont="1" applyAlignment="1">
      <alignment horizontal="left"/>
    </xf>
    <xf numFmtId="41" fontId="1" fillId="0" borderId="0" xfId="2" applyNumberFormat="1" applyFont="1"/>
    <xf numFmtId="41" fontId="1" fillId="0" borderId="0" xfId="2" applyNumberFormat="1" applyFont="1" applyFill="1"/>
    <xf numFmtId="41" fontId="0" fillId="0" borderId="0" xfId="0" applyNumberFormat="1" applyFont="1"/>
    <xf numFmtId="41" fontId="1" fillId="0" borderId="5" xfId="2" applyNumberFormat="1" applyFont="1" applyBorder="1"/>
    <xf numFmtId="41" fontId="1" fillId="0" borderId="5" xfId="2" applyNumberFormat="1" applyFont="1" applyFill="1" applyBorder="1"/>
    <xf numFmtId="41" fontId="1" fillId="0" borderId="6" xfId="2" applyNumberFormat="1" applyFont="1" applyBorder="1"/>
    <xf numFmtId="41" fontId="1" fillId="0" borderId="6" xfId="2" applyNumberFormat="1" applyFont="1" applyFill="1" applyBorder="1"/>
    <xf numFmtId="41" fontId="1" fillId="0" borderId="2" xfId="2" applyNumberFormat="1" applyFont="1" applyBorder="1"/>
    <xf numFmtId="41" fontId="1" fillId="0" borderId="2" xfId="2" applyNumberFormat="1" applyFont="1" applyFill="1" applyBorder="1"/>
    <xf numFmtId="41" fontId="0" fillId="0" borderId="0" xfId="2" applyNumberFormat="1" applyFont="1" applyAlignment="1">
      <alignment horizontal="center"/>
    </xf>
    <xf numFmtId="41" fontId="0" fillId="0" borderId="0" xfId="2" applyNumberFormat="1" applyFont="1" applyFill="1" applyAlignment="1">
      <alignment horizontal="right"/>
    </xf>
    <xf numFmtId="41" fontId="1" fillId="0" borderId="1" xfId="2" applyNumberFormat="1" applyFont="1" applyBorder="1"/>
    <xf numFmtId="41" fontId="1" fillId="0" borderId="1" xfId="2" applyNumberFormat="1" applyFont="1" applyFill="1" applyBorder="1"/>
    <xf numFmtId="164" fontId="0" fillId="0" borderId="0" xfId="0" applyNumberFormat="1"/>
    <xf numFmtId="164" fontId="2" fillId="0" borderId="0" xfId="0" applyNumberFormat="1" applyFont="1"/>
    <xf numFmtId="43" fontId="0" fillId="0" borderId="0" xfId="0" applyNumberFormat="1"/>
    <xf numFmtId="41" fontId="0" fillId="0" borderId="0" xfId="2" applyNumberFormat="1" applyFont="1" applyAlignment="1">
      <alignment horizontal="center" vertical="center"/>
    </xf>
    <xf numFmtId="41" fontId="0" fillId="0" borderId="1" xfId="2" applyNumberFormat="1" applyFont="1" applyBorder="1"/>
    <xf numFmtId="41" fontId="0" fillId="0" borderId="0" xfId="2" applyNumberFormat="1" applyFont="1" applyBorder="1"/>
    <xf numFmtId="41" fontId="0" fillId="0" borderId="0" xfId="2" applyNumberFormat="1" applyFont="1" applyFill="1" applyBorder="1"/>
    <xf numFmtId="41" fontId="1" fillId="0" borderId="0" xfId="2" applyNumberFormat="1" applyFont="1" applyBorder="1"/>
    <xf numFmtId="41" fontId="0" fillId="0" borderId="0" xfId="0" applyNumberFormat="1" applyBorder="1"/>
    <xf numFmtId="43" fontId="1" fillId="0" borderId="0" xfId="0" applyNumberFormat="1" applyFont="1" applyFill="1" applyBorder="1"/>
    <xf numFmtId="41" fontId="0" fillId="0" borderId="0" xfId="2" applyNumberFormat="1" applyFont="1" applyAlignment="1">
      <alignment horizontal="right"/>
    </xf>
    <xf numFmtId="41" fontId="3" fillId="0" borderId="0" xfId="0" applyNumberFormat="1" applyFont="1"/>
    <xf numFmtId="41" fontId="0" fillId="0" borderId="0" xfId="0" applyNumberFormat="1" applyAlignment="1">
      <alignment wrapText="1"/>
    </xf>
    <xf numFmtId="41" fontId="0" fillId="0" borderId="0" xfId="0" applyNumberFormat="1" applyAlignment="1">
      <alignment vertical="top"/>
    </xf>
    <xf numFmtId="41" fontId="1" fillId="0" borderId="4" xfId="2" applyNumberFormat="1" applyFont="1" applyBorder="1"/>
    <xf numFmtId="41" fontId="6" fillId="0" borderId="0" xfId="0" applyNumberFormat="1" applyFont="1"/>
    <xf numFmtId="41" fontId="1" fillId="0" borderId="3" xfId="2" applyNumberFormat="1" applyFont="1" applyBorder="1"/>
    <xf numFmtId="165" fontId="1" fillId="0" borderId="0" xfId="0" applyNumberFormat="1" applyFont="1"/>
    <xf numFmtId="165" fontId="0" fillId="0" borderId="0" xfId="0" applyNumberFormat="1"/>
    <xf numFmtId="0" fontId="2" fillId="0" borderId="0" xfId="0" applyFont="1"/>
    <xf numFmtId="0" fontId="2" fillId="0" borderId="0" xfId="0" applyFont="1" applyFill="1"/>
    <xf numFmtId="0" fontId="1" fillId="0" borderId="1" xfId="0" applyFont="1" applyBorder="1" applyAlignment="1">
      <alignment horizontal="left"/>
    </xf>
    <xf numFmtId="0" fontId="7" fillId="0" borderId="0" xfId="0" applyFont="1"/>
    <xf numFmtId="41" fontId="1" fillId="0" borderId="0" xfId="0" applyNumberFormat="1" applyFont="1" applyBorder="1"/>
    <xf numFmtId="41" fontId="1" fillId="0" borderId="0" xfId="2" applyNumberFormat="1" applyFont="1" applyFill="1" applyBorder="1"/>
    <xf numFmtId="0" fontId="2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41" fontId="5" fillId="0" borderId="0" xfId="0" applyNumberFormat="1" applyFont="1" applyBorder="1"/>
    <xf numFmtId="41" fontId="0" fillId="0" borderId="0" xfId="0" applyNumberFormat="1" applyBorder="1" applyAlignment="1">
      <alignment vertical="top"/>
    </xf>
    <xf numFmtId="41" fontId="6" fillId="0" borderId="0" xfId="0" applyNumberFormat="1" applyFont="1" applyBorder="1"/>
    <xf numFmtId="0" fontId="1" fillId="0" borderId="0" xfId="0" applyFont="1"/>
    <xf numFmtId="0" fontId="0" fillId="0" borderId="0" xfId="0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3"/>
  <sheetViews>
    <sheetView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H21" sqref="H21"/>
    </sheetView>
  </sheetViews>
  <sheetFormatPr defaultRowHeight="15" x14ac:dyDescent="0.25"/>
  <cols>
    <col min="1" max="1" width="51.85546875" style="5" bestFit="1" customWidth="1"/>
    <col min="2" max="3" width="15.28515625" style="5" bestFit="1" customWidth="1"/>
    <col min="4" max="5" width="15.28515625" style="6" bestFit="1" customWidth="1"/>
    <col min="6" max="6" width="16.7109375" style="5" customWidth="1"/>
    <col min="7" max="8" width="12.5703125" style="5" bestFit="1" customWidth="1"/>
    <col min="9" max="16384" width="9.140625" style="5"/>
  </cols>
  <sheetData>
    <row r="1" spans="1:8" ht="15.75" x14ac:dyDescent="0.25">
      <c r="A1" s="4" t="s">
        <v>41</v>
      </c>
    </row>
    <row r="2" spans="1:8" ht="15.75" x14ac:dyDescent="0.25">
      <c r="A2" s="43" t="s">
        <v>45</v>
      </c>
    </row>
    <row r="3" spans="1:8" ht="15.75" x14ac:dyDescent="0.25">
      <c r="A3" s="43" t="s">
        <v>46</v>
      </c>
    </row>
    <row r="4" spans="1:8" s="24" customFormat="1" ht="15.75" x14ac:dyDescent="0.25">
      <c r="B4" s="44">
        <v>2013</v>
      </c>
      <c r="C4" s="43">
        <v>2014</v>
      </c>
      <c r="D4" s="43">
        <v>2015</v>
      </c>
      <c r="E4" s="43">
        <v>2016</v>
      </c>
      <c r="F4" s="43">
        <v>2017</v>
      </c>
      <c r="G4" s="43">
        <v>2018</v>
      </c>
      <c r="H4" s="43">
        <v>2019</v>
      </c>
    </row>
    <row r="5" spans="1:8" x14ac:dyDescent="0.25">
      <c r="A5" s="45" t="s">
        <v>47</v>
      </c>
    </row>
    <row r="6" spans="1:8" x14ac:dyDescent="0.25">
      <c r="A6" s="46" t="s">
        <v>48</v>
      </c>
      <c r="B6" s="8"/>
      <c r="C6" s="8"/>
      <c r="D6" s="9"/>
      <c r="E6" s="9"/>
      <c r="F6" s="8"/>
      <c r="G6" s="8"/>
      <c r="H6" s="8"/>
    </row>
    <row r="7" spans="1:8" x14ac:dyDescent="0.25">
      <c r="A7" s="5" t="s">
        <v>0</v>
      </c>
      <c r="B7" s="8">
        <v>260536601</v>
      </c>
      <c r="C7" s="8">
        <v>599887569</v>
      </c>
      <c r="D7" s="9">
        <v>554058016</v>
      </c>
      <c r="E7" s="9">
        <v>531760014</v>
      </c>
      <c r="F7" s="9">
        <v>493565277</v>
      </c>
      <c r="G7" s="8">
        <v>467855056</v>
      </c>
      <c r="H7" s="8">
        <v>469799769</v>
      </c>
    </row>
    <row r="8" spans="1:8" x14ac:dyDescent="0.25">
      <c r="A8" s="5" t="s">
        <v>5</v>
      </c>
      <c r="B8" s="8">
        <v>33593047</v>
      </c>
      <c r="C8" s="8"/>
      <c r="D8" s="9"/>
      <c r="E8" s="9">
        <v>3366932</v>
      </c>
      <c r="F8" s="10"/>
      <c r="G8" s="8"/>
      <c r="H8" s="8"/>
    </row>
    <row r="9" spans="1:8" x14ac:dyDescent="0.25">
      <c r="A9" s="5" t="s">
        <v>14</v>
      </c>
      <c r="B9" s="8">
        <v>2420098</v>
      </c>
      <c r="C9" s="8"/>
      <c r="D9" s="9"/>
      <c r="E9" s="9"/>
      <c r="F9" s="8"/>
      <c r="G9" s="8"/>
      <c r="H9" s="8"/>
    </row>
    <row r="10" spans="1:8" x14ac:dyDescent="0.25">
      <c r="A10" s="5" t="s">
        <v>33</v>
      </c>
      <c r="B10" s="8"/>
      <c r="C10" s="8"/>
      <c r="D10" s="9"/>
      <c r="E10" s="9"/>
      <c r="F10" s="8">
        <v>5988125</v>
      </c>
      <c r="G10" s="8">
        <v>4007290</v>
      </c>
      <c r="H10" s="8">
        <v>5613640</v>
      </c>
    </row>
    <row r="11" spans="1:8" x14ac:dyDescent="0.25">
      <c r="B11" s="11">
        <f>SUM(B7:B9)</f>
        <v>296549746</v>
      </c>
      <c r="C11" s="11">
        <f>SUM(C7:C9)</f>
        <v>599887569</v>
      </c>
      <c r="D11" s="12">
        <f>SUM(D7:D8)</f>
        <v>554058016</v>
      </c>
      <c r="E11" s="12">
        <f>SUM(E7:E8)</f>
        <v>535126946</v>
      </c>
      <c r="F11" s="12">
        <f>SUM(F7:F10)</f>
        <v>499553402</v>
      </c>
      <c r="G11" s="12">
        <f>SUM(G7:G10)</f>
        <v>471862346</v>
      </c>
      <c r="H11" s="12">
        <f>SUM(H7:H10)</f>
        <v>475413409</v>
      </c>
    </row>
    <row r="12" spans="1:8" x14ac:dyDescent="0.25">
      <c r="B12" s="8"/>
      <c r="C12" s="8"/>
      <c r="D12" s="9"/>
      <c r="E12" s="9"/>
      <c r="F12" s="8"/>
      <c r="G12" s="8"/>
      <c r="H12" s="8"/>
    </row>
    <row r="13" spans="1:8" x14ac:dyDescent="0.25">
      <c r="A13" s="46" t="s">
        <v>49</v>
      </c>
      <c r="B13" s="8"/>
      <c r="C13" s="8"/>
      <c r="D13" s="9"/>
      <c r="E13" s="9"/>
      <c r="F13" s="9"/>
      <c r="G13" s="8"/>
      <c r="H13" s="8"/>
    </row>
    <row r="14" spans="1:8" x14ac:dyDescent="0.25">
      <c r="A14" s="13" t="s">
        <v>3</v>
      </c>
      <c r="B14" s="8">
        <v>2134729</v>
      </c>
      <c r="C14" s="8">
        <v>25622777</v>
      </c>
      <c r="D14" s="9">
        <v>67422001</v>
      </c>
      <c r="E14" s="9">
        <v>32956386</v>
      </c>
      <c r="F14" s="9">
        <v>30491519</v>
      </c>
      <c r="G14" s="8">
        <v>14755865</v>
      </c>
      <c r="H14" s="8">
        <v>24653850</v>
      </c>
    </row>
    <row r="15" spans="1:8" x14ac:dyDescent="0.25">
      <c r="A15" s="5" t="s">
        <v>7</v>
      </c>
      <c r="B15" s="8">
        <v>27206902</v>
      </c>
      <c r="C15" s="8">
        <v>24676818</v>
      </c>
      <c r="D15" s="9">
        <v>11633541</v>
      </c>
      <c r="E15" s="9">
        <v>13559320</v>
      </c>
      <c r="F15" s="9"/>
      <c r="G15" s="8">
        <v>83790136</v>
      </c>
      <c r="H15" s="8">
        <v>126314905</v>
      </c>
    </row>
    <row r="16" spans="1:8" x14ac:dyDescent="0.25">
      <c r="A16" s="5" t="s">
        <v>4</v>
      </c>
      <c r="B16" s="8">
        <v>118878383</v>
      </c>
      <c r="C16" s="8">
        <v>20387569</v>
      </c>
      <c r="D16" s="9">
        <v>29016567</v>
      </c>
      <c r="E16" s="9">
        <v>44237430</v>
      </c>
      <c r="F16" s="9">
        <v>20026083</v>
      </c>
      <c r="G16" s="8">
        <v>43762249</v>
      </c>
      <c r="H16" s="8">
        <v>62360380</v>
      </c>
    </row>
    <row r="17" spans="1:8" x14ac:dyDescent="0.25">
      <c r="A17" s="5" t="s">
        <v>10</v>
      </c>
      <c r="B17" s="8">
        <v>3540041</v>
      </c>
      <c r="C17" s="8">
        <v>12746315</v>
      </c>
      <c r="D17" s="9">
        <v>162817503</v>
      </c>
      <c r="E17" s="9">
        <v>67516500</v>
      </c>
      <c r="F17" s="9">
        <v>12055949</v>
      </c>
      <c r="G17" s="8">
        <v>31148499</v>
      </c>
      <c r="H17" s="8">
        <v>801640</v>
      </c>
    </row>
    <row r="18" spans="1:8" x14ac:dyDescent="0.25">
      <c r="A18" s="32"/>
      <c r="B18" s="14">
        <f t="shared" ref="B18:G18" si="0">SUM(B13:B17)</f>
        <v>151760055</v>
      </c>
      <c r="C18" s="14">
        <f t="shared" si="0"/>
        <v>83433479</v>
      </c>
      <c r="D18" s="15">
        <f t="shared" si="0"/>
        <v>270889612</v>
      </c>
      <c r="E18" s="15">
        <f t="shared" si="0"/>
        <v>158269636</v>
      </c>
      <c r="F18" s="15">
        <f t="shared" si="0"/>
        <v>62573551</v>
      </c>
      <c r="G18" s="15">
        <f t="shared" si="0"/>
        <v>173456749</v>
      </c>
      <c r="H18" s="15">
        <f t="shared" ref="H18" si="1">SUM(H13:H17)</f>
        <v>214130775</v>
      </c>
    </row>
    <row r="19" spans="1:8" ht="15.75" thickBot="1" x14ac:dyDescent="0.3">
      <c r="A19" s="47"/>
      <c r="B19" s="16">
        <f>SUM(B18,B11)</f>
        <v>448309801</v>
      </c>
      <c r="C19" s="16">
        <f>SUM(C18,C11)</f>
        <v>683321048</v>
      </c>
      <c r="D19" s="17">
        <f>SUM(D11,D18)</f>
        <v>824947628</v>
      </c>
      <c r="E19" s="17">
        <f>SUM(E11,E18)</f>
        <v>693396582</v>
      </c>
      <c r="F19" s="17">
        <f>SUM(F11,F18)</f>
        <v>562126953</v>
      </c>
      <c r="G19" s="17">
        <f>SUM(G11,G18)</f>
        <v>645319095</v>
      </c>
      <c r="H19" s="17">
        <f>SUM(H11,H18)</f>
        <v>689544184</v>
      </c>
    </row>
    <row r="20" spans="1:8" x14ac:dyDescent="0.25">
      <c r="A20" s="32"/>
      <c r="B20" s="8"/>
      <c r="C20" s="8"/>
      <c r="D20" s="9"/>
      <c r="E20" s="9"/>
      <c r="F20" s="8"/>
      <c r="G20" s="8"/>
      <c r="H20" s="8"/>
    </row>
    <row r="21" spans="1:8" ht="15.75" x14ac:dyDescent="0.25">
      <c r="A21" s="49" t="s">
        <v>50</v>
      </c>
      <c r="B21" s="8"/>
      <c r="C21" s="8"/>
      <c r="D21" s="9"/>
      <c r="E21" s="9"/>
      <c r="F21" s="8"/>
      <c r="G21" s="8"/>
      <c r="H21" s="8"/>
    </row>
    <row r="22" spans="1:8" ht="15.75" x14ac:dyDescent="0.25">
      <c r="A22" s="50" t="s">
        <v>51</v>
      </c>
    </row>
    <row r="23" spans="1:8" x14ac:dyDescent="0.25">
      <c r="A23" s="46" t="s">
        <v>6</v>
      </c>
      <c r="B23" s="8"/>
      <c r="C23" s="8"/>
      <c r="D23" s="9"/>
      <c r="E23" s="9"/>
      <c r="F23" s="8"/>
      <c r="G23" s="8"/>
      <c r="H23" s="8"/>
    </row>
    <row r="24" spans="1:8" x14ac:dyDescent="0.25">
      <c r="A24" s="13" t="s">
        <v>8</v>
      </c>
      <c r="B24" s="11"/>
      <c r="C24" s="11"/>
      <c r="D24" s="9"/>
      <c r="E24" s="8">
        <v>2495309</v>
      </c>
      <c r="F24" s="9">
        <v>18313726</v>
      </c>
      <c r="G24" s="8">
        <v>29333798</v>
      </c>
      <c r="H24" s="8">
        <v>37745581</v>
      </c>
    </row>
    <row r="25" spans="1:8" x14ac:dyDescent="0.25">
      <c r="A25" s="7"/>
      <c r="B25" s="18">
        <f t="shared" ref="B25:H25" si="2">SUM(B24)</f>
        <v>0</v>
      </c>
      <c r="C25" s="18">
        <f t="shared" si="2"/>
        <v>0</v>
      </c>
      <c r="D25" s="18">
        <f t="shared" si="2"/>
        <v>0</v>
      </c>
      <c r="E25" s="18">
        <f t="shared" si="2"/>
        <v>2495309</v>
      </c>
      <c r="F25" s="18">
        <f t="shared" si="2"/>
        <v>18313726</v>
      </c>
      <c r="G25" s="18">
        <f t="shared" si="2"/>
        <v>29333798</v>
      </c>
      <c r="H25" s="18">
        <f t="shared" si="2"/>
        <v>37745581</v>
      </c>
    </row>
    <row r="26" spans="1:8" x14ac:dyDescent="0.25">
      <c r="B26" s="8"/>
      <c r="C26" s="8"/>
      <c r="D26" s="9"/>
      <c r="E26" s="9"/>
      <c r="F26" s="8"/>
      <c r="G26" s="8"/>
      <c r="H26" s="8"/>
    </row>
    <row r="27" spans="1:8" x14ac:dyDescent="0.25">
      <c r="A27" s="46" t="s">
        <v>52</v>
      </c>
      <c r="B27" s="8"/>
      <c r="C27" s="8"/>
      <c r="D27" s="9"/>
      <c r="E27" s="9"/>
      <c r="F27" s="8"/>
      <c r="G27" s="8"/>
      <c r="H27" s="8"/>
    </row>
    <row r="28" spans="1:8" x14ac:dyDescent="0.25">
      <c r="A28" s="5" t="s">
        <v>16</v>
      </c>
      <c r="B28" s="8">
        <v>158353308</v>
      </c>
      <c r="C28" s="8">
        <v>487243768</v>
      </c>
      <c r="D28" s="9">
        <v>450935238</v>
      </c>
      <c r="E28" s="9">
        <v>150254117</v>
      </c>
      <c r="F28" s="9">
        <v>101794061</v>
      </c>
      <c r="G28" s="8">
        <v>38206541</v>
      </c>
      <c r="H28" s="8"/>
    </row>
    <row r="29" spans="1:8" x14ac:dyDescent="0.25">
      <c r="A29" s="5" t="s">
        <v>84</v>
      </c>
      <c r="B29" s="8">
        <v>36879074</v>
      </c>
      <c r="C29" s="20"/>
      <c r="D29" s="21">
        <v>506655</v>
      </c>
      <c r="E29" s="21">
        <v>9099144</v>
      </c>
      <c r="F29" s="21">
        <v>65392656</v>
      </c>
      <c r="G29" s="8">
        <v>190000000</v>
      </c>
      <c r="H29" s="8">
        <v>258000000</v>
      </c>
    </row>
    <row r="30" spans="1:8" x14ac:dyDescent="0.25">
      <c r="A30" s="5" t="s">
        <v>17</v>
      </c>
      <c r="B30" s="8"/>
      <c r="C30" s="20"/>
      <c r="D30" s="21"/>
      <c r="E30" s="21"/>
      <c r="F30" s="21"/>
      <c r="G30" s="8">
        <v>3315740</v>
      </c>
      <c r="H30" s="8">
        <v>7563162</v>
      </c>
    </row>
    <row r="31" spans="1:8" x14ac:dyDescent="0.25">
      <c r="A31" s="5" t="s">
        <v>18</v>
      </c>
      <c r="B31" s="8">
        <v>3515288</v>
      </c>
      <c r="C31" s="8">
        <v>11579397</v>
      </c>
      <c r="D31" s="9">
        <v>186650</v>
      </c>
      <c r="E31" s="9">
        <v>2121483</v>
      </c>
      <c r="F31" s="9">
        <v>112943</v>
      </c>
      <c r="G31" s="8"/>
      <c r="H31" s="8"/>
    </row>
    <row r="32" spans="1:8" x14ac:dyDescent="0.25">
      <c r="A32" s="5" t="s">
        <v>30</v>
      </c>
      <c r="B32" s="8"/>
      <c r="C32" s="8"/>
      <c r="D32" s="9">
        <v>12248070</v>
      </c>
      <c r="E32" s="9">
        <v>21955868</v>
      </c>
      <c r="F32" s="9">
        <v>1721064</v>
      </c>
      <c r="G32" s="8">
        <v>3403320</v>
      </c>
      <c r="H32" s="8">
        <v>5604468</v>
      </c>
    </row>
    <row r="33" spans="1:8" x14ac:dyDescent="0.25">
      <c r="A33" s="5" t="s">
        <v>31</v>
      </c>
      <c r="B33" s="8"/>
      <c r="C33" s="8"/>
      <c r="D33" s="9"/>
      <c r="E33" s="9"/>
      <c r="F33" s="9">
        <v>14143344</v>
      </c>
      <c r="G33" s="8">
        <v>12917795</v>
      </c>
      <c r="H33" s="8">
        <v>12823664</v>
      </c>
    </row>
    <row r="34" spans="1:8" x14ac:dyDescent="0.25">
      <c r="A34" s="7"/>
      <c r="B34" s="14">
        <f t="shared" ref="B34:G34" si="3">SUM(B28:B33)</f>
        <v>198747670</v>
      </c>
      <c r="C34" s="14">
        <f t="shared" si="3"/>
        <v>498823165</v>
      </c>
      <c r="D34" s="14">
        <f t="shared" si="3"/>
        <v>463876613</v>
      </c>
      <c r="E34" s="14">
        <f t="shared" si="3"/>
        <v>183430612</v>
      </c>
      <c r="F34" s="14">
        <f t="shared" si="3"/>
        <v>183164068</v>
      </c>
      <c r="G34" s="14">
        <f t="shared" si="3"/>
        <v>247843396</v>
      </c>
      <c r="H34" s="14">
        <f t="shared" ref="H34" si="4">SUM(H28:H33)</f>
        <v>283991294</v>
      </c>
    </row>
    <row r="35" spans="1:8" x14ac:dyDescent="0.25">
      <c r="A35" s="7"/>
      <c r="B35" s="22">
        <f t="shared" ref="B35:G35" si="5">SUM(B34,B25)</f>
        <v>198747670</v>
      </c>
      <c r="C35" s="22">
        <f t="shared" si="5"/>
        <v>498823165</v>
      </c>
      <c r="D35" s="23">
        <f t="shared" si="5"/>
        <v>463876613</v>
      </c>
      <c r="E35" s="23">
        <f t="shared" si="5"/>
        <v>185925921</v>
      </c>
      <c r="F35" s="23">
        <f t="shared" si="5"/>
        <v>201477794</v>
      </c>
      <c r="G35" s="23">
        <f t="shared" si="5"/>
        <v>277177194</v>
      </c>
      <c r="H35" s="23">
        <f t="shared" ref="H35" si="6">SUM(H34,H25)</f>
        <v>321736875</v>
      </c>
    </row>
    <row r="36" spans="1:8" x14ac:dyDescent="0.25">
      <c r="A36" s="7"/>
      <c r="B36" s="31"/>
      <c r="C36" s="31"/>
      <c r="D36" s="48"/>
      <c r="E36" s="48"/>
      <c r="F36" s="48"/>
      <c r="G36" s="48"/>
      <c r="H36" s="8"/>
    </row>
    <row r="37" spans="1:8" x14ac:dyDescent="0.25">
      <c r="A37" s="46" t="s">
        <v>53</v>
      </c>
      <c r="B37" s="8"/>
      <c r="C37" s="8"/>
      <c r="D37" s="9"/>
      <c r="E37" s="9"/>
      <c r="F37" s="8"/>
      <c r="G37" s="8"/>
      <c r="H37" s="8"/>
    </row>
    <row r="38" spans="1:8" x14ac:dyDescent="0.25">
      <c r="A38" s="5" t="s">
        <v>1</v>
      </c>
      <c r="B38" s="8">
        <v>180000000</v>
      </c>
      <c r="C38" s="8">
        <v>198000000</v>
      </c>
      <c r="D38" s="9">
        <v>198000000</v>
      </c>
      <c r="E38" s="9">
        <v>247500000</v>
      </c>
      <c r="F38" s="9">
        <v>247500000</v>
      </c>
      <c r="G38" s="8">
        <v>252450000</v>
      </c>
      <c r="H38" s="8">
        <v>252450000</v>
      </c>
    </row>
    <row r="39" spans="1:8" x14ac:dyDescent="0.25">
      <c r="A39" s="5" t="s">
        <v>15</v>
      </c>
      <c r="B39" s="8">
        <v>37500000</v>
      </c>
      <c r="C39" s="8">
        <v>37500000</v>
      </c>
      <c r="D39" s="9">
        <v>37500000</v>
      </c>
      <c r="E39" s="9">
        <v>37500000</v>
      </c>
      <c r="F39" s="8">
        <v>37500000</v>
      </c>
      <c r="G39" s="8">
        <v>37500000</v>
      </c>
      <c r="H39" s="8">
        <v>37500000</v>
      </c>
    </row>
    <row r="40" spans="1:8" x14ac:dyDescent="0.25">
      <c r="A40" s="5" t="s">
        <v>29</v>
      </c>
      <c r="B40" s="8"/>
      <c r="C40" s="8"/>
      <c r="D40" s="9">
        <v>36455020</v>
      </c>
      <c r="E40" s="9">
        <v>76046944</v>
      </c>
      <c r="F40" s="8">
        <v>76046944</v>
      </c>
      <c r="G40" s="8">
        <v>73002850</v>
      </c>
      <c r="H40" s="8">
        <v>73667289</v>
      </c>
    </row>
    <row r="41" spans="1:8" x14ac:dyDescent="0.25">
      <c r="A41" s="5" t="s">
        <v>32</v>
      </c>
      <c r="B41" s="8"/>
      <c r="C41" s="8"/>
      <c r="D41" s="9"/>
      <c r="E41" s="9">
        <v>-384531</v>
      </c>
      <c r="F41" s="8">
        <v>-626757</v>
      </c>
      <c r="G41" s="8">
        <v>315216</v>
      </c>
      <c r="H41" s="8">
        <v>-636612</v>
      </c>
    </row>
    <row r="42" spans="1:8" x14ac:dyDescent="0.25">
      <c r="A42" s="5" t="s">
        <v>2</v>
      </c>
      <c r="B42" s="8">
        <v>32062131</v>
      </c>
      <c r="C42" s="8">
        <v>-51002117</v>
      </c>
      <c r="D42" s="9">
        <v>89115995</v>
      </c>
      <c r="E42" s="9">
        <v>146808248</v>
      </c>
      <c r="F42" s="9">
        <v>228972</v>
      </c>
      <c r="G42" s="8">
        <v>4873835</v>
      </c>
      <c r="H42" s="8">
        <v>4826632</v>
      </c>
    </row>
    <row r="43" spans="1:8" x14ac:dyDescent="0.25">
      <c r="B43" s="18">
        <f t="shared" ref="B43:H43" si="7">SUM(B38:B42)</f>
        <v>249562131</v>
      </c>
      <c r="C43" s="18">
        <f t="shared" si="7"/>
        <v>184497883</v>
      </c>
      <c r="D43" s="19">
        <f t="shared" si="7"/>
        <v>361071015</v>
      </c>
      <c r="E43" s="19">
        <f t="shared" si="7"/>
        <v>507470661</v>
      </c>
      <c r="F43" s="19">
        <f t="shared" si="7"/>
        <v>360649159</v>
      </c>
      <c r="G43" s="19">
        <f t="shared" si="7"/>
        <v>368141901</v>
      </c>
      <c r="H43" s="19">
        <f t="shared" si="7"/>
        <v>367807309</v>
      </c>
    </row>
    <row r="44" spans="1:8" x14ac:dyDescent="0.25">
      <c r="B44" s="8"/>
      <c r="C44" s="8"/>
      <c r="D44" s="9"/>
      <c r="E44" s="9"/>
      <c r="F44" s="8"/>
      <c r="G44" s="8"/>
      <c r="H44" s="8"/>
    </row>
    <row r="45" spans="1:8" x14ac:dyDescent="0.25">
      <c r="A45" s="47"/>
      <c r="B45" s="31"/>
      <c r="C45" s="31"/>
      <c r="D45" s="48"/>
      <c r="E45" s="48"/>
      <c r="F45" s="48"/>
      <c r="G45" s="48"/>
      <c r="H45" s="8"/>
    </row>
    <row r="46" spans="1:8" x14ac:dyDescent="0.25">
      <c r="A46" s="47"/>
      <c r="B46" s="11"/>
      <c r="C46" s="11"/>
      <c r="D46" s="12"/>
      <c r="E46" s="9"/>
      <c r="F46" s="8"/>
      <c r="G46" s="11"/>
      <c r="H46" s="8"/>
    </row>
    <row r="47" spans="1:8" ht="15.75" thickBot="1" x14ac:dyDescent="0.3">
      <c r="A47" s="47"/>
      <c r="B47" s="16">
        <f t="shared" ref="B47:H47" si="8">SUM(B35,B43)</f>
        <v>448309801</v>
      </c>
      <c r="C47" s="16">
        <f t="shared" si="8"/>
        <v>683321048</v>
      </c>
      <c r="D47" s="16">
        <f t="shared" si="8"/>
        <v>824947628</v>
      </c>
      <c r="E47" s="16">
        <f t="shared" si="8"/>
        <v>693396582</v>
      </c>
      <c r="F47" s="16">
        <f t="shared" si="8"/>
        <v>562126953</v>
      </c>
      <c r="G47" s="16">
        <f t="shared" si="8"/>
        <v>645319095</v>
      </c>
      <c r="H47" s="16">
        <f t="shared" si="8"/>
        <v>689544184</v>
      </c>
    </row>
    <row r="48" spans="1:8" x14ac:dyDescent="0.25">
      <c r="A48" s="32"/>
    </row>
    <row r="49" spans="1:8" s="26" customFormat="1" x14ac:dyDescent="0.25">
      <c r="A49" s="51" t="s">
        <v>54</v>
      </c>
      <c r="B49" s="3">
        <f t="shared" ref="B49:H49" si="9">B43/(B38/10)</f>
        <v>13.864562833333334</v>
      </c>
      <c r="C49" s="3">
        <f t="shared" si="9"/>
        <v>9.3180748989898987</v>
      </c>
      <c r="D49" s="3">
        <f t="shared" si="9"/>
        <v>18.235909848484848</v>
      </c>
      <c r="E49" s="3">
        <f t="shared" si="9"/>
        <v>20.503865090909091</v>
      </c>
      <c r="F49" s="3">
        <f t="shared" si="9"/>
        <v>14.571683191919192</v>
      </c>
      <c r="G49" s="3">
        <f t="shared" si="9"/>
        <v>14.58276494355318</v>
      </c>
      <c r="H49" s="3">
        <f t="shared" si="9"/>
        <v>14.569511150722915</v>
      </c>
    </row>
    <row r="50" spans="1:8" x14ac:dyDescent="0.25">
      <c r="A50" s="51" t="s">
        <v>55</v>
      </c>
      <c r="B50" s="5">
        <f>B38/10</f>
        <v>18000000</v>
      </c>
      <c r="C50" s="5">
        <f t="shared" ref="C50:H50" si="10">C38/10</f>
        <v>19800000</v>
      </c>
      <c r="D50" s="5">
        <f t="shared" si="10"/>
        <v>19800000</v>
      </c>
      <c r="E50" s="5">
        <f t="shared" si="10"/>
        <v>24750000</v>
      </c>
      <c r="F50" s="5">
        <f t="shared" si="10"/>
        <v>24750000</v>
      </c>
      <c r="G50" s="5">
        <f t="shared" si="10"/>
        <v>25245000</v>
      </c>
      <c r="H50" s="5">
        <f t="shared" si="10"/>
        <v>25245000</v>
      </c>
    </row>
    <row r="53" spans="1:8" x14ac:dyDescent="0.25">
      <c r="D53" s="5"/>
      <c r="E53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2"/>
  <sheetViews>
    <sheetView workbookViewId="0">
      <pane xSplit="1" ySplit="4" topLeftCell="B17" activePane="bottomRight" state="frozen"/>
      <selection pane="topRight" activeCell="B1" sqref="B1"/>
      <selection pane="bottomLeft" activeCell="A6" sqref="A6"/>
      <selection pane="bottomRight" activeCell="E24" sqref="E24"/>
    </sheetView>
  </sheetViews>
  <sheetFormatPr defaultRowHeight="15" x14ac:dyDescent="0.25"/>
  <cols>
    <col min="1" max="1" width="49.5703125" style="5" customWidth="1"/>
    <col min="2" max="2" width="15" style="5" bestFit="1" customWidth="1"/>
    <col min="3" max="3" width="15.28515625" style="5" bestFit="1" customWidth="1"/>
    <col min="4" max="5" width="13.85546875" style="5" customWidth="1"/>
    <col min="6" max="6" width="15.42578125" style="5" customWidth="1"/>
    <col min="7" max="7" width="15.28515625" style="5" bestFit="1" customWidth="1"/>
    <col min="8" max="8" width="12.5703125" style="5" bestFit="1" customWidth="1"/>
    <col min="9" max="16384" width="9.140625" style="5"/>
  </cols>
  <sheetData>
    <row r="1" spans="1:8" ht="15.75" x14ac:dyDescent="0.25">
      <c r="A1" s="4" t="s">
        <v>41</v>
      </c>
      <c r="B1" s="4"/>
    </row>
    <row r="2" spans="1:8" ht="15.75" x14ac:dyDescent="0.25">
      <c r="A2" s="43" t="s">
        <v>56</v>
      </c>
      <c r="B2" s="4"/>
    </row>
    <row r="3" spans="1:8" ht="15.75" x14ac:dyDescent="0.25">
      <c r="A3" s="43" t="s">
        <v>46</v>
      </c>
      <c r="B3" s="4"/>
    </row>
    <row r="4" spans="1:8" s="24" customFormat="1" ht="15.75" x14ac:dyDescent="0.25">
      <c r="A4" s="25"/>
      <c r="B4" s="44">
        <v>2013</v>
      </c>
      <c r="C4" s="43">
        <v>2014</v>
      </c>
      <c r="D4" s="43">
        <v>2015</v>
      </c>
      <c r="E4" s="43">
        <v>2016</v>
      </c>
      <c r="F4" s="43">
        <v>2017</v>
      </c>
      <c r="G4" s="43">
        <v>2018</v>
      </c>
      <c r="H4" s="43">
        <v>2019</v>
      </c>
    </row>
    <row r="5" spans="1:8" x14ac:dyDescent="0.25">
      <c r="A5" s="51" t="s">
        <v>57</v>
      </c>
      <c r="B5" s="27">
        <v>0</v>
      </c>
      <c r="C5" s="8">
        <v>109794674</v>
      </c>
      <c r="D5" s="8">
        <v>566432003</v>
      </c>
      <c r="E5" s="8">
        <v>1262371356</v>
      </c>
      <c r="F5" s="8">
        <v>55621273</v>
      </c>
      <c r="G5" s="8">
        <v>660793691</v>
      </c>
      <c r="H5" s="5">
        <v>729643930</v>
      </c>
    </row>
    <row r="6" spans="1:8" x14ac:dyDescent="0.25">
      <c r="A6" t="s">
        <v>58</v>
      </c>
      <c r="B6" s="28">
        <v>5536253</v>
      </c>
      <c r="C6" s="28">
        <v>126897695</v>
      </c>
      <c r="D6" s="8">
        <v>394316800</v>
      </c>
      <c r="E6" s="8">
        <v>1041137669</v>
      </c>
      <c r="F6" s="8">
        <v>95701501</v>
      </c>
      <c r="G6" s="8">
        <v>610903592</v>
      </c>
      <c r="H6" s="5">
        <v>683056049</v>
      </c>
    </row>
    <row r="7" spans="1:8" x14ac:dyDescent="0.25">
      <c r="A7" s="51" t="s">
        <v>59</v>
      </c>
      <c r="B7" s="11">
        <f>B5-B6</f>
        <v>-5536253</v>
      </c>
      <c r="C7" s="11">
        <f>C5-C6</f>
        <v>-17103021</v>
      </c>
      <c r="D7" s="14">
        <f>D5-D6</f>
        <v>172115203</v>
      </c>
      <c r="E7" s="14">
        <f t="shared" ref="E7:H7" si="0">E5-E6</f>
        <v>221233687</v>
      </c>
      <c r="F7" s="14">
        <f t="shared" si="0"/>
        <v>-40080228</v>
      </c>
      <c r="G7" s="14">
        <f t="shared" si="0"/>
        <v>49890099</v>
      </c>
      <c r="H7" s="14">
        <f t="shared" si="0"/>
        <v>46587881</v>
      </c>
    </row>
    <row r="8" spans="1:8" x14ac:dyDescent="0.25">
      <c r="A8" s="7"/>
      <c r="B8" s="11"/>
      <c r="C8" s="11"/>
      <c r="D8" s="8"/>
      <c r="E8" s="8"/>
      <c r="F8" s="8"/>
      <c r="G8" s="8"/>
    </row>
    <row r="9" spans="1:8" x14ac:dyDescent="0.25">
      <c r="A9" s="51" t="s">
        <v>60</v>
      </c>
      <c r="B9" s="11"/>
      <c r="C9" s="11"/>
      <c r="D9" s="8"/>
      <c r="E9" s="8"/>
      <c r="F9" s="8"/>
      <c r="G9" s="8"/>
    </row>
    <row r="10" spans="1:8" x14ac:dyDescent="0.25">
      <c r="A10" s="5" t="s">
        <v>85</v>
      </c>
      <c r="B10" s="8">
        <v>11982001</v>
      </c>
      <c r="C10" s="8">
        <v>18226901</v>
      </c>
      <c r="D10" s="8">
        <v>18604725</v>
      </c>
      <c r="E10" s="8">
        <v>30714799</v>
      </c>
      <c r="F10" s="8">
        <v>30110128</v>
      </c>
      <c r="G10" s="8">
        <v>27413080</v>
      </c>
      <c r="H10" s="5">
        <v>27943717</v>
      </c>
    </row>
    <row r="11" spans="1:8" x14ac:dyDescent="0.25">
      <c r="A11" s="13" t="s">
        <v>19</v>
      </c>
      <c r="B11" s="8"/>
      <c r="C11" s="8">
        <v>162000</v>
      </c>
      <c r="D11" s="8">
        <v>226343</v>
      </c>
      <c r="E11" s="8">
        <v>911935</v>
      </c>
      <c r="F11" s="8">
        <v>36000</v>
      </c>
      <c r="G11" s="8">
        <v>4390030</v>
      </c>
      <c r="H11" s="5">
        <v>5147760</v>
      </c>
    </row>
    <row r="12" spans="1:8" x14ac:dyDescent="0.25">
      <c r="A12" s="13" t="s">
        <v>20</v>
      </c>
      <c r="B12" s="8"/>
      <c r="C12" s="8">
        <v>28318941</v>
      </c>
      <c r="D12" s="8"/>
      <c r="E12" s="8"/>
      <c r="F12" s="8"/>
      <c r="G12" s="8"/>
    </row>
    <row r="13" spans="1:8" x14ac:dyDescent="0.25">
      <c r="A13" s="13"/>
      <c r="B13" s="8">
        <f>SUM(B10:B12)</f>
        <v>11982001</v>
      </c>
      <c r="C13" s="8">
        <f t="shared" ref="C13:H13" si="1">SUM(C10:C12)</f>
        <v>46707842</v>
      </c>
      <c r="D13" s="8">
        <f t="shared" si="1"/>
        <v>18831068</v>
      </c>
      <c r="E13" s="8">
        <f t="shared" si="1"/>
        <v>31626734</v>
      </c>
      <c r="F13" s="8">
        <f t="shared" si="1"/>
        <v>30146128</v>
      </c>
      <c r="G13" s="8">
        <f t="shared" si="1"/>
        <v>31803110</v>
      </c>
      <c r="H13" s="8">
        <f t="shared" si="1"/>
        <v>33091477</v>
      </c>
    </row>
    <row r="14" spans="1:8" x14ac:dyDescent="0.25">
      <c r="A14" s="51" t="s">
        <v>61</v>
      </c>
      <c r="B14" s="11">
        <f>B7-B13</f>
        <v>-17518254</v>
      </c>
      <c r="C14" s="11">
        <f t="shared" ref="C14:H14" si="2">C7-C13</f>
        <v>-63810863</v>
      </c>
      <c r="D14" s="11">
        <f t="shared" si="2"/>
        <v>153284135</v>
      </c>
      <c r="E14" s="11">
        <f t="shared" si="2"/>
        <v>189606953</v>
      </c>
      <c r="F14" s="11">
        <f t="shared" si="2"/>
        <v>-70226356</v>
      </c>
      <c r="G14" s="11">
        <f t="shared" si="2"/>
        <v>18086989</v>
      </c>
      <c r="H14" s="11">
        <f t="shared" si="2"/>
        <v>13496404</v>
      </c>
    </row>
    <row r="15" spans="1:8" x14ac:dyDescent="0.25">
      <c r="A15" s="52" t="s">
        <v>62</v>
      </c>
      <c r="B15" s="29"/>
      <c r="C15" s="29"/>
      <c r="D15" s="8"/>
      <c r="E15" s="30"/>
      <c r="F15" s="30"/>
      <c r="G15" s="8"/>
    </row>
    <row r="16" spans="1:8" x14ac:dyDescent="0.25">
      <c r="A16" s="5" t="s">
        <v>11</v>
      </c>
      <c r="B16" s="29">
        <v>31349012</v>
      </c>
      <c r="C16" s="29">
        <v>278731</v>
      </c>
      <c r="D16" s="8">
        <v>36568312</v>
      </c>
      <c r="E16" s="30">
        <v>15962222</v>
      </c>
      <c r="F16" s="30">
        <v>2014634</v>
      </c>
      <c r="G16" s="8">
        <v>3843921</v>
      </c>
      <c r="H16" s="5">
        <v>3168857</v>
      </c>
    </row>
    <row r="17" spans="1:8" x14ac:dyDescent="0.25">
      <c r="B17" s="8"/>
      <c r="C17" s="8"/>
      <c r="D17" s="8"/>
      <c r="E17" s="30"/>
      <c r="F17" s="30"/>
      <c r="G17" s="8"/>
    </row>
    <row r="18" spans="1:8" ht="15.75" customHeight="1" x14ac:dyDescent="0.25">
      <c r="A18" s="52" t="s">
        <v>63</v>
      </c>
      <c r="B18" s="18">
        <f>B14++B15+B16+B17</f>
        <v>13830758</v>
      </c>
      <c r="C18" s="18">
        <f>SUM(C14:C16)</f>
        <v>-63532132</v>
      </c>
      <c r="D18" s="18">
        <f>SUM(D14:D16)</f>
        <v>189852447</v>
      </c>
      <c r="E18" s="18">
        <f>E14++E15+E16+E17</f>
        <v>205569175</v>
      </c>
      <c r="F18" s="18">
        <f>F14++F15+F16+F17</f>
        <v>-68211722</v>
      </c>
      <c r="G18" s="18">
        <f>G14++G15+G16+G17</f>
        <v>21930910</v>
      </c>
      <c r="H18" s="18">
        <f>H14++H15+H16+H17</f>
        <v>16665261</v>
      </c>
    </row>
    <row r="19" spans="1:8" ht="15.75" customHeight="1" x14ac:dyDescent="0.25">
      <c r="A19" s="7"/>
      <c r="B19" s="31"/>
      <c r="C19" s="31"/>
      <c r="D19" s="31"/>
      <c r="E19" s="8"/>
      <c r="F19" s="8"/>
      <c r="G19" s="8"/>
    </row>
    <row r="20" spans="1:8" x14ac:dyDescent="0.25">
      <c r="A20" s="5" t="s">
        <v>21</v>
      </c>
      <c r="B20" s="8"/>
      <c r="C20" s="8">
        <v>2420098</v>
      </c>
      <c r="D20" s="20"/>
      <c r="E20" s="20"/>
      <c r="F20" s="30"/>
      <c r="G20" s="8"/>
    </row>
    <row r="21" spans="1:8" x14ac:dyDescent="0.25">
      <c r="A21" s="51" t="s">
        <v>64</v>
      </c>
      <c r="B21" s="18">
        <f>B18-B20</f>
        <v>13830758</v>
      </c>
      <c r="C21" s="18">
        <f t="shared" ref="C21:H21" si="3">C18-C20</f>
        <v>-65952230</v>
      </c>
      <c r="D21" s="18">
        <f t="shared" si="3"/>
        <v>189852447</v>
      </c>
      <c r="E21" s="18">
        <f t="shared" si="3"/>
        <v>205569175</v>
      </c>
      <c r="F21" s="18">
        <f t="shared" si="3"/>
        <v>-68211722</v>
      </c>
      <c r="G21" s="18">
        <f t="shared" si="3"/>
        <v>21930910</v>
      </c>
      <c r="H21" s="18">
        <f t="shared" si="3"/>
        <v>16665261</v>
      </c>
    </row>
    <row r="22" spans="1:8" x14ac:dyDescent="0.25">
      <c r="A22" s="7"/>
      <c r="B22" s="31"/>
      <c r="C22" s="31"/>
      <c r="D22" s="31"/>
      <c r="E22" s="20"/>
      <c r="F22" s="31"/>
      <c r="G22" s="8"/>
    </row>
    <row r="23" spans="1:8" x14ac:dyDescent="0.25">
      <c r="A23" s="13" t="s">
        <v>34</v>
      </c>
      <c r="B23" s="31">
        <v>0</v>
      </c>
      <c r="C23" s="31">
        <v>0</v>
      </c>
      <c r="D23" s="29">
        <v>7464056</v>
      </c>
      <c r="E23" s="29">
        <v>9789008</v>
      </c>
      <c r="F23" s="8">
        <v>0</v>
      </c>
      <c r="G23" s="8">
        <v>1044329</v>
      </c>
      <c r="H23" s="5">
        <v>793584</v>
      </c>
    </row>
    <row r="24" spans="1:8" x14ac:dyDescent="0.25">
      <c r="A24" s="51" t="s">
        <v>65</v>
      </c>
      <c r="B24" s="31">
        <f>B21-B23</f>
        <v>13830758</v>
      </c>
      <c r="C24" s="31">
        <f t="shared" ref="C24:H24" si="4">C21-C23</f>
        <v>-65952230</v>
      </c>
      <c r="D24" s="31">
        <f t="shared" si="4"/>
        <v>182388391</v>
      </c>
      <c r="E24" s="31">
        <f t="shared" si="4"/>
        <v>195780167</v>
      </c>
      <c r="F24" s="31">
        <f t="shared" si="4"/>
        <v>-68211722</v>
      </c>
      <c r="G24" s="31">
        <f t="shared" si="4"/>
        <v>20886581</v>
      </c>
      <c r="H24" s="31">
        <f t="shared" si="4"/>
        <v>15871677</v>
      </c>
    </row>
    <row r="25" spans="1:8" x14ac:dyDescent="0.25">
      <c r="A25" s="46" t="s">
        <v>66</v>
      </c>
      <c r="B25" s="31">
        <v>-3351212</v>
      </c>
      <c r="C25" s="31"/>
      <c r="D25" s="29">
        <v>-865259</v>
      </c>
      <c r="E25" s="31">
        <f>SUM(E26:E27)</f>
        <v>-12625888</v>
      </c>
      <c r="F25" s="31">
        <f>SUM(F26:F27)</f>
        <v>-16492554</v>
      </c>
      <c r="G25" s="31">
        <f>SUM(G26:G27)</f>
        <v>-14335812</v>
      </c>
      <c r="H25" s="31">
        <f>SUM(H26:H27)</f>
        <v>-12729940</v>
      </c>
    </row>
    <row r="26" spans="1:8" x14ac:dyDescent="0.25">
      <c r="A26" s="13" t="s">
        <v>9</v>
      </c>
      <c r="B26" s="29"/>
      <c r="C26" s="29"/>
      <c r="D26" s="29"/>
      <c r="E26" s="29">
        <v>-10130579</v>
      </c>
      <c r="F26" s="30">
        <v>-674137</v>
      </c>
      <c r="G26" s="8">
        <v>-3315740</v>
      </c>
      <c r="H26" s="5">
        <v>-4247422</v>
      </c>
    </row>
    <row r="27" spans="1:8" x14ac:dyDescent="0.25">
      <c r="A27" s="13" t="s">
        <v>12</v>
      </c>
      <c r="B27" s="29"/>
      <c r="C27" s="29"/>
      <c r="D27" s="29"/>
      <c r="E27" s="29">
        <v>-2495309</v>
      </c>
      <c r="F27" s="30">
        <v>-15818417</v>
      </c>
      <c r="G27" s="8">
        <v>-11020072</v>
      </c>
      <c r="H27" s="5">
        <v>-8482518</v>
      </c>
    </row>
    <row r="28" spans="1:8" x14ac:dyDescent="0.25">
      <c r="A28" s="51" t="s">
        <v>67</v>
      </c>
      <c r="B28" s="31">
        <f t="shared" ref="B28:F28" si="5">B24+B25</f>
        <v>10479546</v>
      </c>
      <c r="C28" s="31">
        <f t="shared" si="5"/>
        <v>-65952230</v>
      </c>
      <c r="D28" s="31">
        <f t="shared" si="5"/>
        <v>181523132</v>
      </c>
      <c r="E28" s="31">
        <f t="shared" si="5"/>
        <v>183154279</v>
      </c>
      <c r="F28" s="31">
        <f t="shared" si="5"/>
        <v>-84704276</v>
      </c>
      <c r="G28" s="31">
        <f>G24+G25</f>
        <v>6550769</v>
      </c>
      <c r="H28" s="31">
        <f>H24+H25</f>
        <v>3141737</v>
      </c>
    </row>
    <row r="29" spans="1:8" x14ac:dyDescent="0.25">
      <c r="A29" s="7"/>
      <c r="B29" s="31"/>
      <c r="C29" s="31"/>
      <c r="D29" s="31"/>
      <c r="E29" s="31"/>
      <c r="F29" s="31"/>
      <c r="G29" s="31"/>
    </row>
    <row r="30" spans="1:8" s="26" customFormat="1" x14ac:dyDescent="0.25">
      <c r="A30" s="51" t="s">
        <v>68</v>
      </c>
      <c r="B30" s="33">
        <f>B28/('1'!B38/10)</f>
        <v>0.58219699999999996</v>
      </c>
      <c r="C30" s="33">
        <f>C28/('1'!C38/10)</f>
        <v>-3.3309207070707072</v>
      </c>
      <c r="D30" s="33">
        <f>D28/('1'!D38/10)</f>
        <v>9.1678349494949494</v>
      </c>
      <c r="E30" s="33">
        <f>E28/('1'!E38/10)</f>
        <v>7.4001728888888891</v>
      </c>
      <c r="F30" s="33">
        <f>F28/('1'!F38/10)</f>
        <v>-3.42239498989899</v>
      </c>
      <c r="G30" s="33">
        <f>G28/('1'!G38/10)</f>
        <v>0.25948777975836801</v>
      </c>
      <c r="H30" s="33">
        <f>H28/('1'!H38/10)</f>
        <v>0.12444987126163597</v>
      </c>
    </row>
    <row r="31" spans="1:8" x14ac:dyDescent="0.25">
      <c r="A31" s="52" t="s">
        <v>69</v>
      </c>
      <c r="B31" s="5">
        <f>'1'!B50</f>
        <v>18000000</v>
      </c>
      <c r="C31" s="5">
        <f>'1'!C50</f>
        <v>19800000</v>
      </c>
      <c r="D31" s="5">
        <f>'1'!D50</f>
        <v>19800000</v>
      </c>
      <c r="E31" s="5">
        <f>'1'!E50</f>
        <v>24750000</v>
      </c>
      <c r="F31" s="5">
        <f>'1'!F50</f>
        <v>24750000</v>
      </c>
      <c r="G31" s="5">
        <f>'1'!G50</f>
        <v>25245000</v>
      </c>
      <c r="H31" s="5">
        <f>'1'!H50</f>
        <v>25245000</v>
      </c>
    </row>
    <row r="52" spans="1:1" x14ac:dyDescent="0.25">
      <c r="A52" s="3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5"/>
  <sheetViews>
    <sheetView tabSelected="1" workbookViewId="0">
      <pane xSplit="1" ySplit="4" topLeftCell="B23" activePane="bottomRight" state="frozen"/>
      <selection pane="topRight" activeCell="B1" sqref="B1"/>
      <selection pane="bottomLeft" activeCell="A6" sqref="A6"/>
      <selection pane="bottomRight" activeCell="C40" sqref="C40"/>
    </sheetView>
  </sheetViews>
  <sheetFormatPr defaultRowHeight="15" x14ac:dyDescent="0.25"/>
  <cols>
    <col min="1" max="1" width="53.7109375" style="5" customWidth="1"/>
    <col min="2" max="2" width="15" style="5" bestFit="1" customWidth="1"/>
    <col min="3" max="3" width="15" style="5" customWidth="1"/>
    <col min="4" max="4" width="14.28515625" style="5" customWidth="1"/>
    <col min="5" max="5" width="15.28515625" style="5" customWidth="1"/>
    <col min="6" max="6" width="15" style="5" customWidth="1"/>
    <col min="7" max="7" width="16" style="5" bestFit="1" customWidth="1"/>
    <col min="8" max="8" width="13.42578125" style="5" bestFit="1" customWidth="1"/>
    <col min="9" max="16384" width="9.140625" style="5"/>
  </cols>
  <sheetData>
    <row r="1" spans="1:8" ht="15.75" x14ac:dyDescent="0.25">
      <c r="A1" s="4" t="s">
        <v>41</v>
      </c>
      <c r="B1" s="4"/>
    </row>
    <row r="2" spans="1:8" ht="15.75" x14ac:dyDescent="0.25">
      <c r="A2" s="43" t="s">
        <v>70</v>
      </c>
      <c r="B2" s="4"/>
    </row>
    <row r="3" spans="1:8" ht="15.75" x14ac:dyDescent="0.25">
      <c r="A3" s="43" t="s">
        <v>46</v>
      </c>
      <c r="B3" s="4"/>
    </row>
    <row r="4" spans="1:8" s="24" customFormat="1" ht="15.75" x14ac:dyDescent="0.25">
      <c r="A4" s="25"/>
      <c r="B4" s="44">
        <v>2013</v>
      </c>
      <c r="C4" s="43">
        <v>2014</v>
      </c>
      <c r="D4" s="43">
        <v>2015</v>
      </c>
      <c r="E4" s="43">
        <v>2016</v>
      </c>
      <c r="F4" s="43">
        <v>2017</v>
      </c>
      <c r="G4" s="43">
        <v>2018</v>
      </c>
      <c r="H4" s="43">
        <v>2019</v>
      </c>
    </row>
    <row r="5" spans="1:8" x14ac:dyDescent="0.25">
      <c r="A5" s="51" t="s">
        <v>71</v>
      </c>
      <c r="B5" s="8"/>
      <c r="C5" s="8"/>
      <c r="D5" s="8"/>
      <c r="E5" s="8"/>
      <c r="F5" s="8"/>
      <c r="G5" s="8"/>
      <c r="H5" s="8"/>
    </row>
    <row r="6" spans="1:8" x14ac:dyDescent="0.25">
      <c r="A6" s="5" t="s">
        <v>22</v>
      </c>
      <c r="B6" s="8">
        <v>5287660</v>
      </c>
      <c r="C6" s="34">
        <v>112324758</v>
      </c>
      <c r="D6" s="8">
        <v>579475280</v>
      </c>
      <c r="E6" s="8">
        <v>1260445577</v>
      </c>
      <c r="F6" s="8">
        <v>69180593</v>
      </c>
      <c r="G6" s="8">
        <v>577003555</v>
      </c>
      <c r="H6" s="8">
        <v>687119161</v>
      </c>
    </row>
    <row r="7" spans="1:8" ht="15.75" x14ac:dyDescent="0.25">
      <c r="A7" s="35" t="s">
        <v>23</v>
      </c>
      <c r="B7" s="8">
        <v>4689012</v>
      </c>
      <c r="C7" s="34">
        <v>278731</v>
      </c>
      <c r="D7" s="8">
        <v>3461037</v>
      </c>
      <c r="E7" s="8">
        <v>15902012</v>
      </c>
      <c r="F7" s="8">
        <v>2217090</v>
      </c>
      <c r="G7" s="8">
        <v>6520351</v>
      </c>
      <c r="H7" s="8">
        <v>1437934</v>
      </c>
    </row>
    <row r="8" spans="1:8" ht="15.75" x14ac:dyDescent="0.25">
      <c r="A8" s="35" t="s">
        <v>24</v>
      </c>
      <c r="B8" s="8">
        <v>-73761978</v>
      </c>
      <c r="C8" s="34">
        <v>-145690618</v>
      </c>
      <c r="D8" s="8">
        <v>-418714211</v>
      </c>
      <c r="E8" s="8">
        <v>-996709550</v>
      </c>
      <c r="F8" s="8">
        <v>-50155101</v>
      </c>
      <c r="G8" s="8">
        <v>-578750960</v>
      </c>
      <c r="H8" s="8">
        <v>-666473134</v>
      </c>
    </row>
    <row r="9" spans="1:8" x14ac:dyDescent="0.25">
      <c r="A9" s="32" t="s">
        <v>25</v>
      </c>
      <c r="B9" s="8">
        <v>-11556216</v>
      </c>
      <c r="C9" s="34">
        <v>-11565400</v>
      </c>
      <c r="D9" s="8">
        <v>-20084918</v>
      </c>
      <c r="E9" s="8">
        <v>-32462072</v>
      </c>
      <c r="F9" s="8">
        <v>-27512560</v>
      </c>
      <c r="G9" s="8">
        <v>-32633952</v>
      </c>
      <c r="H9" s="8">
        <v>-31626234</v>
      </c>
    </row>
    <row r="10" spans="1:8" x14ac:dyDescent="0.25">
      <c r="A10" s="32" t="s">
        <v>26</v>
      </c>
      <c r="B10" s="20"/>
      <c r="C10" s="34">
        <v>-28318941</v>
      </c>
      <c r="D10" s="20"/>
      <c r="E10" s="34">
        <v>-1538090</v>
      </c>
      <c r="F10" s="20">
        <v>-9660338</v>
      </c>
      <c r="G10" s="8">
        <v>-12067185</v>
      </c>
      <c r="H10" s="8">
        <v>-17623149</v>
      </c>
    </row>
    <row r="11" spans="1:8" x14ac:dyDescent="0.25">
      <c r="A11" s="32" t="s">
        <v>27</v>
      </c>
      <c r="B11" s="20"/>
      <c r="C11" s="34">
        <v>-29497543</v>
      </c>
      <c r="D11" s="20">
        <v>-358604</v>
      </c>
      <c r="E11" s="20"/>
      <c r="F11" s="20"/>
      <c r="G11" s="8"/>
      <c r="H11" s="8"/>
    </row>
    <row r="12" spans="1:8" x14ac:dyDescent="0.25">
      <c r="A12" s="53"/>
      <c r="B12" s="18">
        <f>SUM(B6:B10)</f>
        <v>-75341522</v>
      </c>
      <c r="C12" s="18">
        <f>SUM(C6:C11)</f>
        <v>-102469013</v>
      </c>
      <c r="D12" s="18">
        <f>SUM(D6:D11)</f>
        <v>143778584</v>
      </c>
      <c r="E12" s="18">
        <f t="shared" ref="E12:H12" si="0">SUM(E6:E11)</f>
        <v>245637877</v>
      </c>
      <c r="F12" s="18">
        <f t="shared" si="0"/>
        <v>-15930316</v>
      </c>
      <c r="G12" s="18">
        <f t="shared" si="0"/>
        <v>-39928191</v>
      </c>
      <c r="H12" s="18">
        <f t="shared" si="0"/>
        <v>-27165422</v>
      </c>
    </row>
    <row r="13" spans="1:8" x14ac:dyDescent="0.25">
      <c r="B13" s="8"/>
      <c r="C13" s="8"/>
      <c r="D13" s="8"/>
      <c r="E13" s="8"/>
      <c r="F13" s="8"/>
      <c r="G13" s="8"/>
      <c r="H13" s="8"/>
    </row>
    <row r="14" spans="1:8" x14ac:dyDescent="0.25">
      <c r="A14" s="51" t="s">
        <v>72</v>
      </c>
      <c r="B14" s="8"/>
      <c r="C14" s="8"/>
      <c r="D14" s="8"/>
      <c r="E14" s="8"/>
      <c r="F14" s="8"/>
      <c r="G14" s="8"/>
      <c r="H14" s="8"/>
    </row>
    <row r="15" spans="1:8" x14ac:dyDescent="0.25">
      <c r="A15" s="36" t="s">
        <v>28</v>
      </c>
      <c r="B15" s="8">
        <v>-85106130</v>
      </c>
      <c r="C15" s="8">
        <v>-217215173</v>
      </c>
      <c r="D15" s="8">
        <v>-35776873</v>
      </c>
      <c r="E15" s="8">
        <v>-11191817</v>
      </c>
      <c r="F15" s="8">
        <v>-146200</v>
      </c>
      <c r="G15" s="8">
        <v>-2202038</v>
      </c>
      <c r="H15" s="8">
        <v>-29627937</v>
      </c>
    </row>
    <row r="16" spans="1:8" x14ac:dyDescent="0.25">
      <c r="A16" s="37" t="s">
        <v>13</v>
      </c>
      <c r="B16" s="8">
        <v>72048590</v>
      </c>
      <c r="C16" s="8"/>
      <c r="D16" s="8">
        <v>82000000</v>
      </c>
      <c r="E16" s="8">
        <v>-3751463</v>
      </c>
      <c r="F16" s="8"/>
      <c r="G16" s="8">
        <v>0</v>
      </c>
      <c r="H16" s="8"/>
    </row>
    <row r="17" spans="1:8" x14ac:dyDescent="0.25">
      <c r="A17" s="37" t="s">
        <v>36</v>
      </c>
      <c r="B17" s="8">
        <v>44699048</v>
      </c>
      <c r="C17" s="20"/>
      <c r="D17" s="8"/>
      <c r="E17" s="8">
        <v>60210</v>
      </c>
      <c r="F17" s="8">
        <v>-2863419</v>
      </c>
      <c r="G17" s="8">
        <v>2922808</v>
      </c>
      <c r="H17" s="8">
        <v>-2628913</v>
      </c>
    </row>
    <row r="18" spans="1:8" x14ac:dyDescent="0.25">
      <c r="A18" s="5" t="s">
        <v>37</v>
      </c>
      <c r="B18" s="20"/>
      <c r="C18" s="8"/>
      <c r="D18" s="8"/>
      <c r="E18" s="8"/>
      <c r="F18" s="20">
        <v>259742</v>
      </c>
      <c r="G18" s="8">
        <v>-2774394</v>
      </c>
      <c r="H18" s="8">
        <v>1716713</v>
      </c>
    </row>
    <row r="19" spans="1:8" x14ac:dyDescent="0.25">
      <c r="A19" s="37" t="s">
        <v>38</v>
      </c>
      <c r="B19" s="8"/>
      <c r="C19" s="8"/>
      <c r="D19" s="20"/>
      <c r="E19" s="20"/>
      <c r="F19" s="8">
        <v>117310</v>
      </c>
      <c r="G19" s="8">
        <v>97964</v>
      </c>
      <c r="H19" s="8">
        <v>14210</v>
      </c>
    </row>
    <row r="20" spans="1:8" x14ac:dyDescent="0.25">
      <c r="A20" s="54" t="s">
        <v>39</v>
      </c>
      <c r="B20" s="8"/>
      <c r="C20" s="8"/>
      <c r="D20" s="20"/>
      <c r="E20" s="20"/>
      <c r="F20" s="8">
        <v>7172363</v>
      </c>
      <c r="G20" s="8">
        <v>0</v>
      </c>
      <c r="H20" s="8"/>
    </row>
    <row r="21" spans="1:8" x14ac:dyDescent="0.25">
      <c r="A21" s="53"/>
      <c r="B21" s="19">
        <f>SUM(B15:B19)</f>
        <v>31641508</v>
      </c>
      <c r="C21" s="18">
        <f>SUM(C15:C19)</f>
        <v>-217215173</v>
      </c>
      <c r="D21" s="38">
        <f>SUM(D15:D18)</f>
        <v>46223127</v>
      </c>
      <c r="E21" s="38">
        <f>SUM(E15:E18)</f>
        <v>-14883070</v>
      </c>
      <c r="F21" s="38">
        <f>SUM(F15:F20)</f>
        <v>4539796</v>
      </c>
      <c r="G21" s="38">
        <f>SUM(G15:G20)</f>
        <v>-1955660</v>
      </c>
      <c r="H21" s="38">
        <f>SUM(H15:H20)</f>
        <v>-30525927</v>
      </c>
    </row>
    <row r="22" spans="1:8" x14ac:dyDescent="0.25">
      <c r="A22" s="32"/>
      <c r="B22" s="8"/>
      <c r="C22" s="8"/>
      <c r="D22" s="8"/>
      <c r="E22" s="8"/>
      <c r="F22" s="8"/>
      <c r="G22" s="8"/>
      <c r="H22" s="8"/>
    </row>
    <row r="23" spans="1:8" x14ac:dyDescent="0.25">
      <c r="A23" s="51" t="s">
        <v>73</v>
      </c>
      <c r="B23" s="8"/>
      <c r="C23" s="8"/>
      <c r="D23" s="8"/>
      <c r="E23" s="8"/>
      <c r="F23" s="8"/>
      <c r="G23" s="8"/>
      <c r="H23" s="8"/>
    </row>
    <row r="24" spans="1:8" x14ac:dyDescent="0.25">
      <c r="A24" s="5" t="s">
        <v>16</v>
      </c>
      <c r="B24" s="8">
        <v>43924461</v>
      </c>
      <c r="C24" s="8">
        <v>328890460</v>
      </c>
      <c r="D24" s="8">
        <v>-36308530</v>
      </c>
      <c r="E24" s="8">
        <v>-300681121</v>
      </c>
      <c r="F24" s="8">
        <v>-48460056</v>
      </c>
      <c r="G24" s="8">
        <v>-63587520</v>
      </c>
      <c r="H24" s="8">
        <v>-38206541</v>
      </c>
    </row>
    <row r="25" spans="1:8" x14ac:dyDescent="0.25">
      <c r="A25" s="32" t="s">
        <v>35</v>
      </c>
      <c r="B25" s="8"/>
      <c r="C25" s="8"/>
      <c r="D25" s="8">
        <v>-3621993</v>
      </c>
      <c r="E25" s="8">
        <v>-25374689</v>
      </c>
      <c r="F25" s="8">
        <v>-61002631</v>
      </c>
      <c r="G25" s="8">
        <v>-43423</v>
      </c>
      <c r="H25" s="8">
        <v>-2448969</v>
      </c>
    </row>
    <row r="26" spans="1:8" x14ac:dyDescent="0.25">
      <c r="A26" s="32" t="s">
        <v>40</v>
      </c>
      <c r="B26" s="8"/>
      <c r="C26" s="8"/>
      <c r="D26" s="8"/>
      <c r="E26" s="8"/>
      <c r="F26" s="8">
        <v>65392656</v>
      </c>
      <c r="G26" s="8">
        <v>124607344</v>
      </c>
      <c r="H26" s="8">
        <v>68000000</v>
      </c>
    </row>
    <row r="27" spans="1:8" s="39" customFormat="1" x14ac:dyDescent="0.25">
      <c r="A27" s="55"/>
      <c r="B27" s="18">
        <f t="shared" ref="B27:H27" si="1">SUM(B24:B26)</f>
        <v>43924461</v>
      </c>
      <c r="C27" s="18">
        <f t="shared" si="1"/>
        <v>328890460</v>
      </c>
      <c r="D27" s="38">
        <f t="shared" si="1"/>
        <v>-39930523</v>
      </c>
      <c r="E27" s="38">
        <f t="shared" si="1"/>
        <v>-326055810</v>
      </c>
      <c r="F27" s="38">
        <f t="shared" si="1"/>
        <v>-44070031</v>
      </c>
      <c r="G27" s="38">
        <f t="shared" si="1"/>
        <v>60976401</v>
      </c>
      <c r="H27" s="38">
        <f t="shared" si="1"/>
        <v>27344490</v>
      </c>
    </row>
    <row r="28" spans="1:8" x14ac:dyDescent="0.25">
      <c r="B28" s="8"/>
      <c r="C28" s="8"/>
      <c r="D28" s="8"/>
      <c r="E28" s="8"/>
      <c r="F28" s="8"/>
      <c r="G28" s="8"/>
      <c r="H28" s="8"/>
    </row>
    <row r="29" spans="1:8" x14ac:dyDescent="0.25">
      <c r="A29" s="51" t="s">
        <v>74</v>
      </c>
      <c r="B29" s="18">
        <f t="shared" ref="B29:H29" si="2">SUM(B12,B21,B27)</f>
        <v>224447</v>
      </c>
      <c r="C29" s="18">
        <f t="shared" si="2"/>
        <v>9206274</v>
      </c>
      <c r="D29" s="38">
        <f t="shared" si="2"/>
        <v>150071188</v>
      </c>
      <c r="E29" s="38">
        <f t="shared" si="2"/>
        <v>-95301003</v>
      </c>
      <c r="F29" s="38">
        <f t="shared" si="2"/>
        <v>-55460551</v>
      </c>
      <c r="G29" s="38">
        <f t="shared" si="2"/>
        <v>19092550</v>
      </c>
      <c r="H29" s="38">
        <f t="shared" si="2"/>
        <v>-30346859</v>
      </c>
    </row>
    <row r="30" spans="1:8" x14ac:dyDescent="0.25">
      <c r="B30" s="8"/>
      <c r="C30" s="8"/>
      <c r="D30" s="8"/>
      <c r="E30" s="8"/>
      <c r="F30" s="8"/>
      <c r="G30" s="8"/>
      <c r="H30" s="8"/>
    </row>
    <row r="31" spans="1:8" x14ac:dyDescent="0.25">
      <c r="A31" s="52" t="s">
        <v>75</v>
      </c>
      <c r="B31" s="8">
        <v>3315594</v>
      </c>
      <c r="C31" s="8">
        <v>3540041</v>
      </c>
      <c r="D31" s="8">
        <v>12746315</v>
      </c>
      <c r="E31" s="8">
        <v>162817503</v>
      </c>
      <c r="F31" s="8">
        <v>67516500</v>
      </c>
      <c r="G31" s="8">
        <v>12055949</v>
      </c>
      <c r="H31" s="8">
        <v>31148499</v>
      </c>
    </row>
    <row r="32" spans="1:8" ht="15.75" thickBot="1" x14ac:dyDescent="0.3">
      <c r="A32" s="51" t="s">
        <v>76</v>
      </c>
      <c r="B32" s="40">
        <f t="shared" ref="B32:H32" si="3">B29+B31</f>
        <v>3540041</v>
      </c>
      <c r="C32" s="40">
        <f t="shared" si="3"/>
        <v>12746315</v>
      </c>
      <c r="D32" s="40">
        <f t="shared" si="3"/>
        <v>162817503</v>
      </c>
      <c r="E32" s="40">
        <f t="shared" si="3"/>
        <v>67516500</v>
      </c>
      <c r="F32" s="40">
        <f t="shared" si="3"/>
        <v>12055949</v>
      </c>
      <c r="G32" s="40">
        <f t="shared" si="3"/>
        <v>31148499</v>
      </c>
      <c r="H32" s="40">
        <f t="shared" si="3"/>
        <v>801640</v>
      </c>
    </row>
    <row r="33" spans="1:8" ht="15.75" thickTop="1" x14ac:dyDescent="0.25">
      <c r="B33" s="11"/>
      <c r="C33" s="11"/>
      <c r="D33" s="8"/>
      <c r="E33" s="8"/>
      <c r="F33" s="8"/>
      <c r="G33" s="8"/>
      <c r="H33" s="8"/>
    </row>
    <row r="34" spans="1:8" s="42" customFormat="1" x14ac:dyDescent="0.25">
      <c r="A34" s="51" t="s">
        <v>77</v>
      </c>
      <c r="B34" s="41">
        <f>B12/('1'!B38/10)</f>
        <v>-4.1856401111111108</v>
      </c>
      <c r="C34" s="41">
        <f>C12/('1'!C38/10)</f>
        <v>-5.1752026767676771</v>
      </c>
      <c r="D34" s="41">
        <f>D12/('1'!D38/10)</f>
        <v>7.261544646464646</v>
      </c>
      <c r="E34" s="41">
        <f>E12/('1'!E38/10)</f>
        <v>9.9247627070707072</v>
      </c>
      <c r="F34" s="41">
        <f>F12/('1'!F38/10)</f>
        <v>-0.64364913131313128</v>
      </c>
      <c r="G34" s="41">
        <f>G12/('1'!G38/10)</f>
        <v>-1.5816276886512182</v>
      </c>
      <c r="H34" s="41">
        <f>H12/('1'!H38/10)</f>
        <v>-1.0760713804713804</v>
      </c>
    </row>
    <row r="35" spans="1:8" x14ac:dyDescent="0.25">
      <c r="A35" s="51" t="s">
        <v>78</v>
      </c>
      <c r="B35" s="5">
        <f>'1'!B50</f>
        <v>18000000</v>
      </c>
      <c r="C35" s="5">
        <f>'1'!C50</f>
        <v>19800000</v>
      </c>
      <c r="D35" s="5">
        <f>'1'!D50</f>
        <v>19800000</v>
      </c>
      <c r="E35" s="5">
        <f>'1'!E50</f>
        <v>24750000</v>
      </c>
      <c r="F35" s="5">
        <f>'1'!F50</f>
        <v>24750000</v>
      </c>
      <c r="G35" s="5">
        <f>'1'!G50</f>
        <v>25245000</v>
      </c>
      <c r="H35" s="5">
        <f>'1'!H50</f>
        <v>25245000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K4" sqref="K4"/>
    </sheetView>
  </sheetViews>
  <sheetFormatPr defaultRowHeight="15" x14ac:dyDescent="0.25"/>
  <cols>
    <col min="1" max="1" width="16.5703125" bestFit="1" customWidth="1"/>
  </cols>
  <sheetData>
    <row r="1" spans="1:9" ht="15.75" x14ac:dyDescent="0.25">
      <c r="A1" s="4" t="s">
        <v>41</v>
      </c>
    </row>
    <row r="2" spans="1:9" x14ac:dyDescent="0.25">
      <c r="A2" s="56" t="s">
        <v>79</v>
      </c>
    </row>
    <row r="3" spans="1:9" ht="15.75" x14ac:dyDescent="0.25">
      <c r="A3" s="43" t="s">
        <v>46</v>
      </c>
    </row>
    <row r="5" spans="1:9" x14ac:dyDescent="0.25">
      <c r="B5">
        <v>2013</v>
      </c>
      <c r="C5">
        <v>2014</v>
      </c>
      <c r="D5">
        <v>2015</v>
      </c>
      <c r="E5">
        <v>2016</v>
      </c>
      <c r="F5">
        <v>2017</v>
      </c>
      <c r="G5">
        <v>2018</v>
      </c>
      <c r="H5">
        <v>2019</v>
      </c>
      <c r="I5">
        <v>2020</v>
      </c>
    </row>
    <row r="6" spans="1:9" x14ac:dyDescent="0.25">
      <c r="A6" s="57" t="s">
        <v>80</v>
      </c>
      <c r="B6" s="1">
        <f>'2'!B28/'1'!B19</f>
        <v>2.3375678998371931E-2</v>
      </c>
      <c r="C6" s="1">
        <f>'2'!C28/'1'!C19</f>
        <v>-9.6517193774484755E-2</v>
      </c>
      <c r="D6" s="1">
        <f>'2'!D28/'1'!D19</f>
        <v>0.22004200732122112</v>
      </c>
      <c r="E6" s="1">
        <f>'2'!E28/'1'!E19</f>
        <v>0.26414072949670236</v>
      </c>
      <c r="F6" s="1">
        <f>'2'!F28/'1'!F19</f>
        <v>-0.15068531325164905</v>
      </c>
      <c r="G6" s="1">
        <f>'2'!G28/'1'!G19</f>
        <v>1.0151208992196334E-2</v>
      </c>
      <c r="H6" s="1">
        <f>'2'!H28/'1'!H19</f>
        <v>4.5562519021986273E-3</v>
      </c>
      <c r="I6" s="1" t="e">
        <f>'2'!I28/'1'!I19</f>
        <v>#DIV/0!</v>
      </c>
    </row>
    <row r="7" spans="1:9" x14ac:dyDescent="0.25">
      <c r="A7" s="57" t="s">
        <v>81</v>
      </c>
      <c r="B7" s="1">
        <f>'2'!C28/'1'!B43</f>
        <v>-0.26427178569011339</v>
      </c>
      <c r="C7" s="1">
        <f>'2'!D28/'1'!C43</f>
        <v>0.98387650334177545</v>
      </c>
      <c r="D7" s="1">
        <f>'2'!E28/'1'!D43</f>
        <v>0.5072527879314821</v>
      </c>
      <c r="E7" s="1">
        <f>'2'!F28/'1'!E43</f>
        <v>-0.16691462681425834</v>
      </c>
      <c r="F7" s="1">
        <f>'2'!G28/'1'!F43</f>
        <v>1.8163827189182493E-2</v>
      </c>
      <c r="G7" s="1">
        <f>'2'!H28/'1'!G43</f>
        <v>8.5340380746281846E-3</v>
      </c>
      <c r="H7" s="1">
        <f>'2'!I28/'1'!H43</f>
        <v>0</v>
      </c>
      <c r="I7" s="1" t="e">
        <f>'2'!J28/'1'!I43</f>
        <v>#DIV/0!</v>
      </c>
    </row>
    <row r="8" spans="1:9" x14ac:dyDescent="0.25">
      <c r="A8" s="57" t="s">
        <v>42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57" t="s">
        <v>43</v>
      </c>
      <c r="B9" s="2">
        <f>'1'!B18/'1'!B34</f>
        <v>0.76358155544666262</v>
      </c>
      <c r="C9" s="2">
        <f>'1'!C18/'1'!C34</f>
        <v>0.16726063433722049</v>
      </c>
      <c r="D9" s="2">
        <f>'1'!D18/'1'!D34</f>
        <v>0.58396910818179149</v>
      </c>
      <c r="E9" s="2">
        <f>'1'!E18/'1'!E34</f>
        <v>0.8628310960440998</v>
      </c>
      <c r="F9" s="2">
        <f>'1'!F18/'1'!F34</f>
        <v>0.34162568937920729</v>
      </c>
      <c r="G9" s="2">
        <f>'1'!G18/'1'!G34</f>
        <v>0.69986431673975291</v>
      </c>
      <c r="H9" s="2">
        <f>'1'!H18/'1'!H34</f>
        <v>0.75400471607414843</v>
      </c>
      <c r="I9" s="2" t="e">
        <f>'1'!I18/'1'!I34</f>
        <v>#DIV/0!</v>
      </c>
    </row>
    <row r="10" spans="1:9" x14ac:dyDescent="0.25">
      <c r="A10" s="57" t="s">
        <v>82</v>
      </c>
      <c r="B10" s="1"/>
      <c r="C10" s="1">
        <f>'2'!C28/'2'!C5</f>
        <v>-0.60068696957012691</v>
      </c>
      <c r="D10" s="1">
        <f>'2'!D28/'2'!D5</f>
        <v>0.32046764843546455</v>
      </c>
      <c r="E10" s="1">
        <f>'2'!E28/'2'!E5</f>
        <v>0.14508748010597286</v>
      </c>
      <c r="F10" s="1">
        <f>'2'!F28/'2'!F5</f>
        <v>-1.5228755372067806</v>
      </c>
      <c r="G10" s="1">
        <f>'2'!G28/'2'!G5</f>
        <v>9.9134859930132112E-3</v>
      </c>
      <c r="H10" s="1">
        <f>'2'!H28/'2'!H5</f>
        <v>4.3058495669250621E-3</v>
      </c>
      <c r="I10" s="1" t="e">
        <f>'2'!I28/'2'!I5</f>
        <v>#DIV/0!</v>
      </c>
    </row>
    <row r="11" spans="1:9" x14ac:dyDescent="0.25">
      <c r="A11" t="s">
        <v>44</v>
      </c>
      <c r="B11" s="1"/>
      <c r="C11" s="1">
        <f>'2'!C14/'2'!C5</f>
        <v>-0.5811835918379793</v>
      </c>
      <c r="D11" s="1">
        <f>'2'!D14/'2'!D5</f>
        <v>0.27061347909044609</v>
      </c>
      <c r="E11" s="1">
        <f>'2'!E14/'2'!E5</f>
        <v>0.1501990298645528</v>
      </c>
      <c r="F11" s="1">
        <f>'2'!F14/'2'!F5</f>
        <v>-1.2625808833968974</v>
      </c>
      <c r="G11" s="1">
        <f>'2'!G14/'2'!G5</f>
        <v>2.7371612723221354E-2</v>
      </c>
      <c r="H11" s="1">
        <f>'2'!H14/'2'!H5</f>
        <v>1.8497247006495347E-2</v>
      </c>
      <c r="I11" s="1" t="e">
        <f>'2'!I14/'2'!I5</f>
        <v>#DIV/0!</v>
      </c>
    </row>
    <row r="12" spans="1:9" x14ac:dyDescent="0.25">
      <c r="A12" s="57" t="s">
        <v>83</v>
      </c>
      <c r="B12" s="1">
        <f>'2'!B28/'1'!B43</f>
        <v>4.1991731509938103E-2</v>
      </c>
      <c r="C12" s="1">
        <f>'2'!C28/'1'!C43</f>
        <v>-0.35746876293426089</v>
      </c>
      <c r="D12" s="1">
        <f>'2'!D28/'1'!D43</f>
        <v>0.5027352638649214</v>
      </c>
      <c r="E12" s="1">
        <f>'2'!E28/'1'!E43</f>
        <v>0.36091599589045009</v>
      </c>
      <c r="F12" s="1">
        <f>'2'!F28/'1'!F43</f>
        <v>-0.23486614036440884</v>
      </c>
      <c r="G12" s="1">
        <f>'2'!G28/'1'!G43</f>
        <v>1.779414128684037E-2</v>
      </c>
      <c r="H12" s="1">
        <f>'2'!H28/'1'!H43</f>
        <v>8.5418014354902341E-3</v>
      </c>
      <c r="I12" s="1" t="e">
        <f>'2'!I28/'1'!I43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Hossen</dc:creator>
  <cp:lastModifiedBy>Anik</cp:lastModifiedBy>
  <dcterms:created xsi:type="dcterms:W3CDTF">2017-04-17T04:07:28Z</dcterms:created>
  <dcterms:modified xsi:type="dcterms:W3CDTF">2020-04-11T15:27:38Z</dcterms:modified>
</cp:coreProperties>
</file>