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hhMIcjamoltcedNyL7zq3hUBDgzQ=="/>
    </ext>
  </extLst>
</workbook>
</file>

<file path=xl/calcChain.xml><?xml version="1.0" encoding="utf-8"?>
<calcChain xmlns="http://schemas.openxmlformats.org/spreadsheetml/2006/main">
  <c r="E7" i="4" l="1"/>
  <c r="H30" i="3"/>
  <c r="G30" i="3"/>
  <c r="D30" i="3"/>
  <c r="C30" i="3"/>
  <c r="I28" i="3"/>
  <c r="I24" i="3"/>
  <c r="H24" i="3"/>
  <c r="G24" i="3"/>
  <c r="F24" i="3"/>
  <c r="E24" i="3"/>
  <c r="D24" i="3"/>
  <c r="C24" i="3"/>
  <c r="B24" i="3"/>
  <c r="I15" i="3"/>
  <c r="H15" i="3"/>
  <c r="G15" i="3"/>
  <c r="F15" i="3"/>
  <c r="E15" i="3"/>
  <c r="D15" i="3"/>
  <c r="C15" i="3"/>
  <c r="B15" i="3"/>
  <c r="I9" i="3"/>
  <c r="I30" i="3" s="1"/>
  <c r="H9" i="3"/>
  <c r="H26" i="3" s="1"/>
  <c r="H28" i="3" s="1"/>
  <c r="G9" i="3"/>
  <c r="G26" i="3" s="1"/>
  <c r="G28" i="3" s="1"/>
  <c r="F9" i="3"/>
  <c r="F30" i="3" s="1"/>
  <c r="E9" i="3"/>
  <c r="E26" i="3" s="1"/>
  <c r="E28" i="3" s="1"/>
  <c r="D9" i="3"/>
  <c r="D26" i="3" s="1"/>
  <c r="D28" i="3" s="1"/>
  <c r="C9" i="3"/>
  <c r="C26" i="3" s="1"/>
  <c r="C28" i="3" s="1"/>
  <c r="B9" i="3"/>
  <c r="B30" i="3" s="1"/>
  <c r="I18" i="2"/>
  <c r="H18" i="2"/>
  <c r="G18" i="2"/>
  <c r="F18" i="2"/>
  <c r="E18" i="2"/>
  <c r="D18" i="2"/>
  <c r="C18" i="2"/>
  <c r="B18" i="2"/>
  <c r="I8" i="2"/>
  <c r="H8" i="2"/>
  <c r="G8" i="2"/>
  <c r="F8" i="2"/>
  <c r="E8" i="2"/>
  <c r="D8" i="2"/>
  <c r="C8" i="2"/>
  <c r="B8" i="2"/>
  <c r="I7" i="2"/>
  <c r="I11" i="2" s="1"/>
  <c r="I15" i="2" s="1"/>
  <c r="I17" i="2" s="1"/>
  <c r="I21" i="2" s="1"/>
  <c r="I23" i="2" s="1"/>
  <c r="H7" i="2"/>
  <c r="H11" i="2" s="1"/>
  <c r="G7" i="2"/>
  <c r="G11" i="2" s="1"/>
  <c r="F7" i="2"/>
  <c r="F11" i="2" s="1"/>
  <c r="E7" i="2"/>
  <c r="E11" i="2" s="1"/>
  <c r="D7" i="2"/>
  <c r="D11" i="2" s="1"/>
  <c r="C7" i="2"/>
  <c r="C11" i="2" s="1"/>
  <c r="B7" i="2"/>
  <c r="B11" i="2" s="1"/>
  <c r="I43" i="1"/>
  <c r="H43" i="1"/>
  <c r="G43" i="1"/>
  <c r="F43" i="1"/>
  <c r="E43" i="1"/>
  <c r="D43" i="1"/>
  <c r="C43" i="1"/>
  <c r="B43" i="1"/>
  <c r="I34" i="1"/>
  <c r="I42" i="1" s="1"/>
  <c r="H34" i="1"/>
  <c r="H7" i="4" s="1"/>
  <c r="G34" i="1"/>
  <c r="G7" i="4" s="1"/>
  <c r="F34" i="1"/>
  <c r="F7" i="4" s="1"/>
  <c r="E34" i="1"/>
  <c r="E42" i="1" s="1"/>
  <c r="D34" i="1"/>
  <c r="D7" i="4" s="1"/>
  <c r="C34" i="1"/>
  <c r="C42" i="1" s="1"/>
  <c r="B34" i="1"/>
  <c r="B42" i="1" s="1"/>
  <c r="I25" i="1"/>
  <c r="H25" i="1"/>
  <c r="G25" i="1"/>
  <c r="F25" i="1"/>
  <c r="E25" i="1"/>
  <c r="D25" i="1"/>
  <c r="C25" i="1"/>
  <c r="B25" i="1"/>
  <c r="I21" i="1"/>
  <c r="H21" i="1"/>
  <c r="G21" i="1"/>
  <c r="F21" i="1"/>
  <c r="E21" i="1"/>
  <c r="D21" i="1"/>
  <c r="C21" i="1"/>
  <c r="B21" i="1"/>
  <c r="I11" i="1"/>
  <c r="H11" i="1"/>
  <c r="H8" i="4" s="1"/>
  <c r="G11" i="1"/>
  <c r="G8" i="4" s="1"/>
  <c r="F11" i="1"/>
  <c r="F8" i="4" s="1"/>
  <c r="E11" i="1"/>
  <c r="E8" i="4" s="1"/>
  <c r="D11" i="1"/>
  <c r="D8" i="4" s="1"/>
  <c r="C11" i="1"/>
  <c r="C8" i="4" s="1"/>
  <c r="B11" i="1"/>
  <c r="B8" i="4" s="1"/>
  <c r="I6" i="1"/>
  <c r="I17" i="1" s="1"/>
  <c r="H6" i="1"/>
  <c r="H17" i="1" s="1"/>
  <c r="G6" i="1"/>
  <c r="G17" i="1" s="1"/>
  <c r="F6" i="1"/>
  <c r="F17" i="1" s="1"/>
  <c r="E6" i="1"/>
  <c r="E17" i="1" s="1"/>
  <c r="D6" i="1"/>
  <c r="D17" i="1" s="1"/>
  <c r="C6" i="1"/>
  <c r="C17" i="1" s="1"/>
  <c r="B6" i="1"/>
  <c r="B17" i="1" s="1"/>
  <c r="H10" i="4" l="1"/>
  <c r="H15" i="2"/>
  <c r="H17" i="2" s="1"/>
  <c r="H21" i="2" s="1"/>
  <c r="E15" i="2"/>
  <c r="E17" i="2" s="1"/>
  <c r="E21" i="2" s="1"/>
  <c r="E10" i="4"/>
  <c r="B15" i="2"/>
  <c r="B17" i="2" s="1"/>
  <c r="B21" i="2" s="1"/>
  <c r="B10" i="4"/>
  <c r="F10" i="4"/>
  <c r="F15" i="2"/>
  <c r="F17" i="2" s="1"/>
  <c r="F21" i="2" s="1"/>
  <c r="D15" i="2"/>
  <c r="D17" i="2" s="1"/>
  <c r="D21" i="2" s="1"/>
  <c r="D10" i="4"/>
  <c r="C10" i="4"/>
  <c r="C15" i="2"/>
  <c r="C17" i="2" s="1"/>
  <c r="C21" i="2" s="1"/>
  <c r="G10" i="4"/>
  <c r="G15" i="2"/>
  <c r="G17" i="2" s="1"/>
  <c r="G21" i="2" s="1"/>
  <c r="F40" i="1"/>
  <c r="F42" i="1"/>
  <c r="B26" i="3"/>
  <c r="B28" i="3" s="1"/>
  <c r="F26" i="3"/>
  <c r="F28" i="3" s="1"/>
  <c r="G40" i="1"/>
  <c r="G42" i="1"/>
  <c r="B7" i="4"/>
  <c r="D40" i="1"/>
  <c r="H40" i="1"/>
  <c r="D42" i="1"/>
  <c r="H42" i="1"/>
  <c r="E30" i="3"/>
  <c r="C7" i="4"/>
  <c r="B40" i="1"/>
  <c r="C40" i="1"/>
  <c r="E40" i="1"/>
  <c r="I40" i="1"/>
  <c r="C6" i="4" l="1"/>
  <c r="C23" i="2"/>
  <c r="C5" i="4"/>
  <c r="C11" i="4"/>
  <c r="C9" i="4"/>
  <c r="E23" i="2"/>
  <c r="E6" i="4"/>
  <c r="E9" i="4"/>
  <c r="E5" i="4"/>
  <c r="E11" i="4"/>
  <c r="G6" i="4"/>
  <c r="G5" i="4"/>
  <c r="G11" i="4"/>
  <c r="G23" i="2"/>
  <c r="G9" i="4"/>
  <c r="H11" i="4"/>
  <c r="H9" i="4"/>
  <c r="H6" i="4"/>
  <c r="H23" i="2"/>
  <c r="H5" i="4"/>
  <c r="F9" i="4"/>
  <c r="F5" i="4"/>
  <c r="F11" i="4"/>
  <c r="F23" i="2"/>
  <c r="F6" i="4"/>
  <c r="D11" i="4"/>
  <c r="D5" i="4"/>
  <c r="D6" i="4"/>
  <c r="D23" i="2"/>
  <c r="D9" i="4"/>
  <c r="B9" i="4"/>
  <c r="B5" i="4"/>
  <c r="B6" i="4"/>
  <c r="B11" i="4"/>
  <c r="B23" i="2"/>
</calcChain>
</file>

<file path=xl/sharedStrings.xml><?xml version="1.0" encoding="utf-8"?>
<sst xmlns="http://schemas.openxmlformats.org/spreadsheetml/2006/main" count="88" uniqueCount="81">
  <si>
    <t>Central Pharma Limited</t>
  </si>
  <si>
    <t>Balance Sheet</t>
  </si>
  <si>
    <t>Cash Flow Statement</t>
  </si>
  <si>
    <t>As at year end</t>
  </si>
  <si>
    <t>Assets</t>
  </si>
  <si>
    <t>Income Statement</t>
  </si>
  <si>
    <t>Net Cash Flows - Operating Activities</t>
  </si>
  <si>
    <t>Non Current Assets</t>
  </si>
  <si>
    <t>Property ,plant &amp; Equipment</t>
  </si>
  <si>
    <t>Intangible Assests</t>
  </si>
  <si>
    <t>IPO Expenses</t>
  </si>
  <si>
    <t>Current Assets</t>
  </si>
  <si>
    <t>Inventories</t>
  </si>
  <si>
    <t xml:space="preserve">Spare parts &amp; Supplies </t>
  </si>
  <si>
    <t>Advance ,Deposit &amp; pre-payments</t>
  </si>
  <si>
    <t xml:space="preserve">Accounting Receivable </t>
  </si>
  <si>
    <t>Cash &amp; Csah Equivalents</t>
  </si>
  <si>
    <t>Net Revenues</t>
  </si>
  <si>
    <t>Collection from Customers</t>
  </si>
  <si>
    <t>Cost of goods sold</t>
  </si>
  <si>
    <t>Payment to Supplier &amp; Employees income Tax Paid</t>
  </si>
  <si>
    <t>Gross Profit</t>
  </si>
  <si>
    <t>Income Tax paid</t>
  </si>
  <si>
    <t>Operating Income/(Expenses)</t>
  </si>
  <si>
    <t>Administration Expenses</t>
  </si>
  <si>
    <t>Selling &amp; Distribution Expenses</t>
  </si>
  <si>
    <t>Net Cash Flows - Investment Activities</t>
  </si>
  <si>
    <t>Operating Profit</t>
  </si>
  <si>
    <t>Acquisitoin of property Plant &amp; Equipment</t>
  </si>
  <si>
    <t>Net csh used in IPO Expenses</t>
  </si>
  <si>
    <t>Non-Operating Income/(Expenses)</t>
  </si>
  <si>
    <t>Other Income</t>
  </si>
  <si>
    <t>Capitalizatin of IPO Expenses</t>
  </si>
  <si>
    <t>Financial Expenses</t>
  </si>
  <si>
    <t>Profit Before contribution to WPPF</t>
  </si>
  <si>
    <t>Contribution to Worker's Profit Participation Fund</t>
  </si>
  <si>
    <t>Profit Before Taxation</t>
  </si>
  <si>
    <t>Net Cash Flows - Financing Activities</t>
  </si>
  <si>
    <t>Share Capital</t>
  </si>
  <si>
    <t>Cash Dividend Paid</t>
  </si>
  <si>
    <t>Provision for Taxation</t>
  </si>
  <si>
    <t>Collection form IPO Proceeds</t>
  </si>
  <si>
    <t>Long term Loan from /repayment</t>
  </si>
  <si>
    <t xml:space="preserve">Short term loan from /Repayment </t>
  </si>
  <si>
    <t>Bank Interest &amp; Charges paid</t>
  </si>
  <si>
    <t>Current Tax</t>
  </si>
  <si>
    <t>Deferred Tax</t>
  </si>
  <si>
    <t>Net Profit</t>
  </si>
  <si>
    <t>Earnings per share (par value Taka 10)</t>
  </si>
  <si>
    <t>Net Change in Cash Flows</t>
  </si>
  <si>
    <t>Cash and Cash Equivalents at Beginning Period</t>
  </si>
  <si>
    <t>Cash and Cash Equivalents at End of Period</t>
  </si>
  <si>
    <t>Shares to Calculate EPS</t>
  </si>
  <si>
    <t>Net Operating Cash Flow Per Share</t>
  </si>
  <si>
    <t>Shares to Calculate NOCFPS</t>
  </si>
  <si>
    <t>Liabilities and Capital</t>
  </si>
  <si>
    <t>Liabilities</t>
  </si>
  <si>
    <t>Non Current Liabilities</t>
  </si>
  <si>
    <t>Long Term Loan</t>
  </si>
  <si>
    <t>Deferred Tax Liabilities</t>
  </si>
  <si>
    <t>Current Liabilities</t>
  </si>
  <si>
    <t>Short term Loan</t>
  </si>
  <si>
    <t>Current portion of Project loan</t>
  </si>
  <si>
    <t>Sunday Creidtors</t>
  </si>
  <si>
    <t>Liablities for Expenses</t>
  </si>
  <si>
    <t xml:space="preserve">Others paybale </t>
  </si>
  <si>
    <t>provision for Tax Liabilities</t>
  </si>
  <si>
    <t>Worker's profit participating fund</t>
  </si>
  <si>
    <t>Shareholders’ Equity</t>
  </si>
  <si>
    <t>Ratios</t>
  </si>
  <si>
    <t>Return on Asset (ROA)</t>
  </si>
  <si>
    <t>Revaluation reserve</t>
  </si>
  <si>
    <t>Reatined Earning</t>
  </si>
  <si>
    <t>Return on Equity (ROE)</t>
  </si>
  <si>
    <t>Net assets value per share</t>
  </si>
  <si>
    <t>Shares to calculate NAVPS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</si>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</sst>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11" x14ac:knownFonts="1">
    <font>
      <sz val="11"/>
      <color theme="1"/>
      <name val="Arial"/>
    </font>
    <font>
      <b/>
      <sz val="12"/>
      <color theme="1"/>
      <name val="Calibri"/>
    </font>
    <font>
      <b/>
      <sz val="14"/>
      <color theme="1"/>
      <name val="Calibri"/>
    </font>
    <font>
      <sz val="11"/>
      <color theme="0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12"/>
      <color theme="1"/>
      <name val="Cambria"/>
    </font>
    <font>
      <sz val="11"/>
      <color theme="1"/>
      <name val="Calibri"/>
    </font>
    <font>
      <sz val="12"/>
      <color theme="1"/>
      <name val="Cambria"/>
    </font>
    <font>
      <b/>
      <u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164" fontId="4" fillId="0" borderId="0" xfId="0" applyNumberFormat="1" applyFont="1"/>
    <xf numFmtId="0" fontId="5" fillId="0" borderId="1" xfId="0" applyFont="1" applyBorder="1" applyAlignment="1">
      <alignment horizontal="left"/>
    </xf>
    <xf numFmtId="164" fontId="5" fillId="0" borderId="0" xfId="0" applyNumberFormat="1" applyFont="1"/>
    <xf numFmtId="0" fontId="5" fillId="0" borderId="1" xfId="0" applyFont="1" applyBorder="1"/>
    <xf numFmtId="0" fontId="6" fillId="0" borderId="0" xfId="0" applyFont="1"/>
    <xf numFmtId="164" fontId="7" fillId="0" borderId="0" xfId="0" applyNumberFormat="1" applyFont="1"/>
    <xf numFmtId="0" fontId="8" fillId="0" borderId="0" xfId="0" applyFont="1"/>
    <xf numFmtId="164" fontId="9" fillId="0" borderId="0" xfId="0" applyNumberFormat="1" applyFont="1"/>
    <xf numFmtId="0" fontId="5" fillId="0" borderId="0" xfId="0" applyFont="1"/>
    <xf numFmtId="164" fontId="7" fillId="0" borderId="2" xfId="0" applyNumberFormat="1" applyFont="1" applyBorder="1"/>
    <xf numFmtId="0" fontId="4" fillId="0" borderId="0" xfId="0" applyFont="1" applyAlignment="1">
      <alignment wrapText="1"/>
    </xf>
    <xf numFmtId="0" fontId="5" fillId="0" borderId="3" xfId="0" applyFont="1" applyBorder="1"/>
    <xf numFmtId="2" fontId="4" fillId="0" borderId="0" xfId="0" applyNumberFormat="1" applyFont="1"/>
    <xf numFmtId="0" fontId="1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10" fontId="4" fillId="0" borderId="0" xfId="0" applyNumberFormat="1" applyFont="1"/>
    <xf numFmtId="0" fontId="7" fillId="0" borderId="0" xfId="0" applyFont="1"/>
    <xf numFmtId="0" fontId="9" fillId="0" borderId="0" xfId="0" applyFont="1"/>
    <xf numFmtId="4" fontId="9" fillId="0" borderId="0" xfId="0" applyNumberFormat="1" applyFont="1"/>
    <xf numFmtId="3" fontId="4" fillId="0" borderId="0" xfId="0" applyNumberFormat="1" applyFont="1"/>
    <xf numFmtId="3" fontId="9" fillId="0" borderId="0" xfId="0" applyNumberFormat="1" applyFont="1"/>
    <xf numFmtId="3" fontId="7" fillId="0" borderId="0" xfId="0" applyNumberFormat="1" applyFont="1"/>
    <xf numFmtId="0" fontId="2" fillId="2" borderId="4" xfId="0" applyFont="1" applyFill="1" applyBorder="1"/>
    <xf numFmtId="0" fontId="3" fillId="2" borderId="4" xfId="0" applyFont="1" applyFill="1" applyBorder="1"/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2.75" customWidth="1"/>
    <col min="2" max="2" width="14.25" customWidth="1"/>
    <col min="3" max="8" width="15.875" customWidth="1"/>
    <col min="9" max="9" width="18.625" customWidth="1"/>
    <col min="10" max="10" width="14.125" customWidth="1"/>
    <col min="11" max="26" width="7.625" customWidth="1"/>
  </cols>
  <sheetData>
    <row r="1" spans="1:9" ht="15.75" x14ac:dyDescent="0.25">
      <c r="A1" s="1" t="s">
        <v>0</v>
      </c>
    </row>
    <row r="2" spans="1:9" ht="18.75" x14ac:dyDescent="0.3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9" ht="18.75" x14ac:dyDescent="0.3">
      <c r="A3" s="1" t="s">
        <v>3</v>
      </c>
      <c r="B3" s="2"/>
      <c r="C3" s="2"/>
      <c r="D3" s="2"/>
      <c r="E3" s="2"/>
      <c r="F3" s="2"/>
      <c r="G3" s="2"/>
      <c r="H3" s="2"/>
      <c r="I3" s="2"/>
    </row>
    <row r="4" spans="1:9" ht="18.75" x14ac:dyDescent="0.3">
      <c r="B4" s="5">
        <v>2012</v>
      </c>
      <c r="C4" s="5">
        <v>2013</v>
      </c>
      <c r="D4" s="5">
        <v>2014</v>
      </c>
      <c r="E4" s="5">
        <v>2015</v>
      </c>
      <c r="F4" s="5">
        <v>2016</v>
      </c>
      <c r="G4" s="5">
        <v>2017</v>
      </c>
      <c r="H4" s="5">
        <v>2018</v>
      </c>
      <c r="I4" s="5">
        <v>2019</v>
      </c>
    </row>
    <row r="5" spans="1:9" x14ac:dyDescent="0.25">
      <c r="A5" s="7" t="s">
        <v>4</v>
      </c>
      <c r="B5" s="8"/>
      <c r="C5" s="8"/>
      <c r="D5" s="8"/>
      <c r="E5" s="8"/>
      <c r="F5" s="8"/>
      <c r="G5" s="8"/>
      <c r="H5" s="8"/>
      <c r="I5" s="8"/>
    </row>
    <row r="6" spans="1:9" ht="15.75" x14ac:dyDescent="0.25">
      <c r="A6" s="10" t="s">
        <v>7</v>
      </c>
      <c r="B6" s="11">
        <f>B7+B8</f>
        <v>608160133</v>
      </c>
      <c r="C6" s="11">
        <f t="shared" ref="C6:D6" si="0">C7+C8+C9</f>
        <v>623306709</v>
      </c>
      <c r="D6" s="11">
        <f t="shared" si="0"/>
        <v>1142444093</v>
      </c>
      <c r="E6" s="11">
        <f t="shared" ref="E6:I6" si="1">E7+E8</f>
        <v>1136989109</v>
      </c>
      <c r="F6" s="11">
        <f t="shared" si="1"/>
        <v>1097500049</v>
      </c>
      <c r="G6" s="11">
        <f t="shared" si="1"/>
        <v>1056805602</v>
      </c>
      <c r="H6" s="11">
        <f t="shared" si="1"/>
        <v>1025568216</v>
      </c>
      <c r="I6" s="11">
        <f t="shared" si="1"/>
        <v>996730137</v>
      </c>
    </row>
    <row r="7" spans="1:9" ht="15.75" x14ac:dyDescent="0.25">
      <c r="A7" s="12" t="s">
        <v>8</v>
      </c>
      <c r="B7" s="11">
        <v>608160133</v>
      </c>
      <c r="C7" s="13">
        <v>594453797</v>
      </c>
      <c r="D7" s="13">
        <v>1119632901</v>
      </c>
      <c r="E7" s="11">
        <v>1136750362</v>
      </c>
      <c r="F7" s="13">
        <v>1097285177</v>
      </c>
      <c r="G7" s="13">
        <v>1056612218</v>
      </c>
      <c r="H7" s="13">
        <v>1025394171</v>
      </c>
      <c r="I7" s="13">
        <v>996573497</v>
      </c>
    </row>
    <row r="8" spans="1:9" ht="15.75" x14ac:dyDescent="0.25">
      <c r="A8" s="12" t="s">
        <v>9</v>
      </c>
      <c r="B8" s="11">
        <v>0</v>
      </c>
      <c r="C8" s="13">
        <v>294750</v>
      </c>
      <c r="D8" s="13">
        <v>265275</v>
      </c>
      <c r="E8" s="11">
        <v>238747</v>
      </c>
      <c r="F8" s="13">
        <v>214872</v>
      </c>
      <c r="G8" s="13">
        <v>193384</v>
      </c>
      <c r="H8" s="13">
        <v>174045</v>
      </c>
      <c r="I8" s="13">
        <v>156640</v>
      </c>
    </row>
    <row r="9" spans="1:9" ht="15.75" x14ac:dyDescent="0.25">
      <c r="A9" s="12" t="s">
        <v>10</v>
      </c>
      <c r="B9" s="11">
        <v>0</v>
      </c>
      <c r="C9" s="13">
        <v>28558162</v>
      </c>
      <c r="D9" s="13">
        <v>22545917</v>
      </c>
      <c r="E9" s="11"/>
      <c r="F9" s="11"/>
      <c r="G9" s="11"/>
      <c r="H9" s="11"/>
      <c r="I9" s="11"/>
    </row>
    <row r="10" spans="1:9" ht="15.75" x14ac:dyDescent="0.25">
      <c r="B10" s="11"/>
      <c r="C10" s="11"/>
      <c r="D10" s="13"/>
      <c r="E10" s="11"/>
      <c r="F10" s="11"/>
      <c r="G10" s="11"/>
      <c r="H10" s="11"/>
      <c r="I10" s="11"/>
    </row>
    <row r="11" spans="1:9" ht="15.75" x14ac:dyDescent="0.25">
      <c r="A11" s="10" t="s">
        <v>11</v>
      </c>
      <c r="B11" s="11">
        <f t="shared" ref="B11:I11" si="2">SUM(B12:B16)</f>
        <v>247029121</v>
      </c>
      <c r="C11" s="11">
        <f t="shared" si="2"/>
        <v>6647806142</v>
      </c>
      <c r="D11" s="11">
        <f t="shared" si="2"/>
        <v>691680253</v>
      </c>
      <c r="E11" s="13">
        <f t="shared" si="2"/>
        <v>862929015</v>
      </c>
      <c r="F11" s="11">
        <f t="shared" si="2"/>
        <v>1031557506</v>
      </c>
      <c r="G11" s="11">
        <f t="shared" si="2"/>
        <v>1233641391</v>
      </c>
      <c r="H11" s="11">
        <f t="shared" si="2"/>
        <v>1349943950</v>
      </c>
      <c r="I11" s="11">
        <f t="shared" si="2"/>
        <v>1476377643</v>
      </c>
    </row>
    <row r="12" spans="1:9" ht="15.75" x14ac:dyDescent="0.25">
      <c r="A12" s="12" t="s">
        <v>12</v>
      </c>
      <c r="B12" s="13">
        <v>139666389</v>
      </c>
      <c r="C12" s="13">
        <v>208818339</v>
      </c>
      <c r="D12" s="13">
        <v>298972455</v>
      </c>
      <c r="E12" s="13">
        <v>343952055</v>
      </c>
      <c r="F12" s="13">
        <v>389201629</v>
      </c>
      <c r="G12" s="13">
        <v>434212783</v>
      </c>
      <c r="H12" s="13">
        <v>462692942</v>
      </c>
      <c r="I12" s="13">
        <v>532943683</v>
      </c>
    </row>
    <row r="13" spans="1:9" ht="15.75" x14ac:dyDescent="0.25">
      <c r="A13" s="12" t="s">
        <v>13</v>
      </c>
      <c r="B13" s="13">
        <v>10071119</v>
      </c>
      <c r="C13" s="13">
        <v>18556245</v>
      </c>
      <c r="D13" s="13">
        <v>27041770</v>
      </c>
      <c r="E13" s="13">
        <v>28875960</v>
      </c>
      <c r="F13" s="13">
        <v>27569583</v>
      </c>
      <c r="G13" s="13">
        <v>41211177</v>
      </c>
      <c r="H13" s="13">
        <v>38584115</v>
      </c>
      <c r="I13" s="13">
        <v>35196119</v>
      </c>
    </row>
    <row r="14" spans="1:9" ht="15.75" x14ac:dyDescent="0.25">
      <c r="A14" s="12" t="s">
        <v>14</v>
      </c>
      <c r="B14" s="13">
        <v>38514318</v>
      </c>
      <c r="C14" s="13">
        <v>90263364</v>
      </c>
      <c r="D14" s="13">
        <v>162970128</v>
      </c>
      <c r="E14" s="13">
        <v>209541303</v>
      </c>
      <c r="F14" s="13">
        <v>217469219</v>
      </c>
      <c r="G14" s="13">
        <v>254953295</v>
      </c>
      <c r="H14" s="13">
        <v>293571883</v>
      </c>
      <c r="I14" s="13">
        <v>304633550</v>
      </c>
    </row>
    <row r="15" spans="1:9" ht="15.75" x14ac:dyDescent="0.25">
      <c r="A15" s="12" t="s">
        <v>15</v>
      </c>
      <c r="B15" s="13">
        <v>54135332</v>
      </c>
      <c r="C15" s="13">
        <v>96546722</v>
      </c>
      <c r="D15" s="13">
        <v>179578245</v>
      </c>
      <c r="E15" s="13">
        <v>252623452</v>
      </c>
      <c r="F15" s="13">
        <v>387387401</v>
      </c>
      <c r="G15" s="13">
        <v>494605483</v>
      </c>
      <c r="H15" s="13">
        <v>548465784</v>
      </c>
      <c r="I15" s="13">
        <v>597922124</v>
      </c>
    </row>
    <row r="16" spans="1:9" ht="15.75" x14ac:dyDescent="0.25">
      <c r="A16" s="12" t="s">
        <v>16</v>
      </c>
      <c r="B16" s="13">
        <v>4641963</v>
      </c>
      <c r="C16" s="13">
        <v>6233621472</v>
      </c>
      <c r="D16" s="13">
        <v>23117655</v>
      </c>
      <c r="E16" s="13">
        <v>27936245</v>
      </c>
      <c r="F16" s="13">
        <v>9929674</v>
      </c>
      <c r="G16" s="13">
        <v>8658653</v>
      </c>
      <c r="H16" s="13">
        <v>6629226</v>
      </c>
      <c r="I16" s="13">
        <v>5682167</v>
      </c>
    </row>
    <row r="17" spans="1:9" ht="15.75" x14ac:dyDescent="0.25">
      <c r="A17" s="14"/>
      <c r="B17" s="15">
        <f t="shared" ref="B17:F17" si="3">B6+B11</f>
        <v>855189254</v>
      </c>
      <c r="C17" s="15">
        <f t="shared" si="3"/>
        <v>7271112851</v>
      </c>
      <c r="D17" s="15">
        <f t="shared" si="3"/>
        <v>1834124346</v>
      </c>
      <c r="E17" s="15">
        <f t="shared" si="3"/>
        <v>1999918124</v>
      </c>
      <c r="F17" s="15">
        <f t="shared" si="3"/>
        <v>2129057555</v>
      </c>
      <c r="G17" s="15">
        <f>(G6+G11)-1</f>
        <v>2290446992</v>
      </c>
      <c r="H17" s="15">
        <f t="shared" ref="H17:I17" si="4">(H6+H11)</f>
        <v>2375512166</v>
      </c>
      <c r="I17" s="15">
        <f t="shared" si="4"/>
        <v>2473107780</v>
      </c>
    </row>
    <row r="18" spans="1:9" ht="15.75" x14ac:dyDescent="0.25">
      <c r="B18" s="11"/>
      <c r="C18" s="11"/>
      <c r="D18" s="11"/>
      <c r="E18" s="11"/>
      <c r="F18" s="11"/>
      <c r="G18" s="11"/>
      <c r="H18" s="11"/>
      <c r="I18" s="11"/>
    </row>
    <row r="19" spans="1:9" ht="15.75" x14ac:dyDescent="0.25">
      <c r="A19" s="19" t="s">
        <v>55</v>
      </c>
      <c r="B19" s="11"/>
      <c r="C19" s="11"/>
      <c r="D19" s="11"/>
      <c r="E19" s="11"/>
      <c r="F19" s="11"/>
      <c r="G19" s="11"/>
      <c r="H19" s="11"/>
      <c r="I19" s="11"/>
    </row>
    <row r="20" spans="1:9" ht="15.75" x14ac:dyDescent="0.25">
      <c r="A20" s="20" t="s">
        <v>56</v>
      </c>
    </row>
    <row r="21" spans="1:9" ht="15.75" customHeight="1" x14ac:dyDescent="0.25">
      <c r="A21" s="10" t="s">
        <v>57</v>
      </c>
      <c r="B21" s="11">
        <f t="shared" ref="B21:I21" si="5">SUM(B22:B23)</f>
        <v>158260830</v>
      </c>
      <c r="C21" s="11">
        <f t="shared" si="5"/>
        <v>192706563</v>
      </c>
      <c r="D21" s="11">
        <f t="shared" si="5"/>
        <v>145638605</v>
      </c>
      <c r="E21" s="11">
        <f t="shared" si="5"/>
        <v>164833979</v>
      </c>
      <c r="F21" s="11">
        <f t="shared" si="5"/>
        <v>168996283</v>
      </c>
      <c r="G21" s="11">
        <f t="shared" si="5"/>
        <v>169482920</v>
      </c>
      <c r="H21" s="11">
        <f t="shared" si="5"/>
        <v>165628430</v>
      </c>
      <c r="I21" s="11">
        <f t="shared" si="5"/>
        <v>155842478</v>
      </c>
    </row>
    <row r="22" spans="1:9" ht="15.75" customHeight="1" x14ac:dyDescent="0.25">
      <c r="A22" s="4" t="s">
        <v>58</v>
      </c>
      <c r="B22" s="13">
        <v>125514190</v>
      </c>
      <c r="C22" s="13">
        <v>145105303</v>
      </c>
      <c r="D22" s="13">
        <v>89961233</v>
      </c>
      <c r="E22" s="13">
        <v>104107070</v>
      </c>
      <c r="F22" s="13">
        <v>106232789</v>
      </c>
      <c r="G22" s="13">
        <v>106232789</v>
      </c>
      <c r="H22" s="13">
        <v>102747789</v>
      </c>
      <c r="I22" s="13">
        <v>102772789</v>
      </c>
    </row>
    <row r="23" spans="1:9" ht="15.75" customHeight="1" x14ac:dyDescent="0.25">
      <c r="A23" s="4" t="s">
        <v>59</v>
      </c>
      <c r="B23" s="13">
        <v>32746640</v>
      </c>
      <c r="C23" s="13">
        <v>47601260</v>
      </c>
      <c r="D23" s="13">
        <v>55677372</v>
      </c>
      <c r="E23" s="13">
        <v>60726909</v>
      </c>
      <c r="F23" s="13">
        <v>62763494</v>
      </c>
      <c r="G23" s="13">
        <v>63250131</v>
      </c>
      <c r="H23" s="13">
        <v>62880641</v>
      </c>
      <c r="I23" s="13">
        <v>53069689</v>
      </c>
    </row>
    <row r="24" spans="1:9" ht="15.75" customHeight="1" x14ac:dyDescent="0.25">
      <c r="A24" s="4"/>
      <c r="B24" s="13"/>
      <c r="C24" s="13"/>
      <c r="D24" s="13"/>
      <c r="E24" s="13"/>
      <c r="F24" s="13"/>
      <c r="G24" s="13"/>
      <c r="H24" s="13"/>
      <c r="I24" s="13"/>
    </row>
    <row r="25" spans="1:9" ht="15.75" customHeight="1" x14ac:dyDescent="0.25">
      <c r="A25" s="10" t="s">
        <v>60</v>
      </c>
      <c r="B25" s="11">
        <f t="shared" ref="B25:I25" si="6">SUM(B26:B32)</f>
        <v>155720898</v>
      </c>
      <c r="C25" s="11">
        <f t="shared" si="6"/>
        <v>6319357535</v>
      </c>
      <c r="D25" s="11">
        <f t="shared" si="6"/>
        <v>262330726</v>
      </c>
      <c r="E25" s="11">
        <f t="shared" si="6"/>
        <v>301154895</v>
      </c>
      <c r="F25" s="11">
        <f t="shared" si="6"/>
        <v>328343330</v>
      </c>
      <c r="G25" s="11">
        <f t="shared" si="6"/>
        <v>380159890</v>
      </c>
      <c r="H25" s="11">
        <f t="shared" si="6"/>
        <v>408173456</v>
      </c>
      <c r="I25" s="11">
        <f t="shared" si="6"/>
        <v>535346396</v>
      </c>
    </row>
    <row r="26" spans="1:9" ht="15.75" customHeight="1" x14ac:dyDescent="0.25">
      <c r="A26" s="4" t="s">
        <v>61</v>
      </c>
      <c r="B26" s="13">
        <v>93241707</v>
      </c>
      <c r="C26" s="13">
        <v>116766885</v>
      </c>
      <c r="D26" s="13">
        <v>120449091</v>
      </c>
      <c r="E26" s="13">
        <v>105537185</v>
      </c>
      <c r="F26" s="13">
        <v>104152185</v>
      </c>
      <c r="G26" s="13">
        <v>104152185</v>
      </c>
      <c r="H26" s="13">
        <v>102667185</v>
      </c>
      <c r="I26" s="13">
        <v>102692185</v>
      </c>
    </row>
    <row r="27" spans="1:9" ht="15.75" customHeight="1" x14ac:dyDescent="0.25">
      <c r="A27" s="4" t="s">
        <v>62</v>
      </c>
      <c r="B27" s="13">
        <v>50035212</v>
      </c>
      <c r="C27" s="13">
        <v>50035212</v>
      </c>
      <c r="D27" s="13">
        <v>0</v>
      </c>
      <c r="E27" s="13">
        <v>5337752</v>
      </c>
      <c r="F27" s="13">
        <v>4080654</v>
      </c>
      <c r="G27" s="11">
        <v>0</v>
      </c>
      <c r="H27" s="11">
        <v>0</v>
      </c>
      <c r="I27" s="11"/>
    </row>
    <row r="28" spans="1:9" ht="15.75" customHeight="1" x14ac:dyDescent="0.25">
      <c r="A28" s="4" t="s">
        <v>63</v>
      </c>
      <c r="B28" s="13">
        <v>6069439</v>
      </c>
      <c r="C28" s="13">
        <v>8545154</v>
      </c>
      <c r="D28" s="13">
        <v>7168419</v>
      </c>
      <c r="E28" s="13">
        <v>183684210</v>
      </c>
      <c r="F28" s="13">
        <v>213528166</v>
      </c>
      <c r="G28" s="13">
        <v>4665427</v>
      </c>
      <c r="H28" s="13">
        <v>4393062</v>
      </c>
      <c r="I28" s="13">
        <v>3995229</v>
      </c>
    </row>
    <row r="29" spans="1:9" ht="15.75" customHeight="1" x14ac:dyDescent="0.25">
      <c r="A29" s="4" t="s">
        <v>64</v>
      </c>
      <c r="B29" s="13">
        <v>6374540</v>
      </c>
      <c r="C29" s="13">
        <v>65521804</v>
      </c>
      <c r="D29" s="13">
        <v>128249161</v>
      </c>
      <c r="E29" s="13">
        <v>6595748</v>
      </c>
      <c r="F29" s="13">
        <v>6582325</v>
      </c>
      <c r="G29" s="13">
        <v>14416735</v>
      </c>
      <c r="H29" s="13">
        <v>27277882</v>
      </c>
      <c r="I29" s="13">
        <v>139945936</v>
      </c>
    </row>
    <row r="30" spans="1:9" ht="15.75" customHeight="1" x14ac:dyDescent="0.25">
      <c r="A30" s="4" t="s">
        <v>65</v>
      </c>
      <c r="B30" s="11"/>
      <c r="C30" s="13">
        <v>6078488480</v>
      </c>
      <c r="D30" s="13">
        <v>6464055</v>
      </c>
      <c r="E30" s="11"/>
      <c r="F30" s="11"/>
      <c r="G30" s="13">
        <v>6582325</v>
      </c>
      <c r="H30" s="13">
        <v>6582325</v>
      </c>
      <c r="I30" s="13">
        <v>6582325</v>
      </c>
    </row>
    <row r="31" spans="1:9" ht="15.75" customHeight="1" x14ac:dyDescent="0.25">
      <c r="A31" s="4" t="s">
        <v>66</v>
      </c>
      <c r="B31" s="13"/>
      <c r="C31" s="13"/>
      <c r="D31" s="13"/>
      <c r="E31" s="13"/>
      <c r="F31" s="13"/>
      <c r="G31" s="13">
        <v>243038359</v>
      </c>
      <c r="H31" s="13">
        <v>263217228</v>
      </c>
      <c r="I31" s="13">
        <v>278978472</v>
      </c>
    </row>
    <row r="32" spans="1:9" ht="15.75" customHeight="1" x14ac:dyDescent="0.25">
      <c r="A32" s="4" t="s">
        <v>67</v>
      </c>
      <c r="B32" s="11"/>
      <c r="C32" s="11"/>
      <c r="D32" s="11"/>
      <c r="E32" s="13"/>
      <c r="F32" s="13"/>
      <c r="G32" s="13">
        <v>7304859</v>
      </c>
      <c r="H32" s="13">
        <v>4035774</v>
      </c>
      <c r="I32" s="13">
        <v>3152249</v>
      </c>
    </row>
    <row r="33" spans="1:10" ht="15.75" customHeight="1" x14ac:dyDescent="0.25">
      <c r="A33" s="4"/>
      <c r="B33" s="11"/>
      <c r="C33" s="11"/>
      <c r="D33" s="11"/>
      <c r="E33" s="13"/>
      <c r="F33" s="13"/>
      <c r="G33" s="13"/>
      <c r="H33" s="13"/>
      <c r="I33" s="13"/>
    </row>
    <row r="34" spans="1:10" ht="15.75" customHeight="1" x14ac:dyDescent="0.25">
      <c r="A34" s="10" t="s">
        <v>68</v>
      </c>
      <c r="B34" s="11">
        <f t="shared" ref="B34:I34" si="7">SUM(B35:B37)</f>
        <v>541207526</v>
      </c>
      <c r="C34" s="11">
        <f t="shared" si="7"/>
        <v>759048753</v>
      </c>
      <c r="D34" s="11">
        <f t="shared" si="7"/>
        <v>1426155015</v>
      </c>
      <c r="E34" s="11">
        <f t="shared" si="7"/>
        <v>1533929250</v>
      </c>
      <c r="F34" s="11">
        <f t="shared" si="7"/>
        <v>1631717942</v>
      </c>
      <c r="G34" s="11">
        <f t="shared" si="7"/>
        <v>1740804182</v>
      </c>
      <c r="H34" s="11">
        <f t="shared" si="7"/>
        <v>1801710280</v>
      </c>
      <c r="I34" s="11">
        <f t="shared" si="7"/>
        <v>1781918907</v>
      </c>
    </row>
    <row r="35" spans="1:10" ht="15.75" customHeight="1" x14ac:dyDescent="0.25">
      <c r="A35" s="4" t="s">
        <v>38</v>
      </c>
      <c r="B35" s="13">
        <v>480000000</v>
      </c>
      <c r="C35" s="13">
        <v>620000000</v>
      </c>
      <c r="D35" s="13">
        <v>713000000</v>
      </c>
      <c r="E35" s="13">
        <v>819950000</v>
      </c>
      <c r="F35" s="11">
        <v>942942500</v>
      </c>
      <c r="G35" s="13">
        <v>1037236750</v>
      </c>
      <c r="H35" s="13">
        <v>1140960420</v>
      </c>
      <c r="I35" s="13">
        <v>1198008440</v>
      </c>
    </row>
    <row r="36" spans="1:10" ht="15.75" customHeight="1" x14ac:dyDescent="0.25">
      <c r="A36" s="4" t="s">
        <v>71</v>
      </c>
      <c r="B36" s="13">
        <v>0</v>
      </c>
      <c r="C36" s="13">
        <v>0</v>
      </c>
      <c r="D36" s="13">
        <v>514848089</v>
      </c>
      <c r="E36" s="13">
        <v>514848089</v>
      </c>
      <c r="F36" s="11">
        <v>514848089</v>
      </c>
      <c r="G36" s="13">
        <v>514848089</v>
      </c>
      <c r="H36" s="13">
        <v>514848089</v>
      </c>
      <c r="I36" s="13">
        <v>514848089</v>
      </c>
    </row>
    <row r="37" spans="1:10" ht="15.75" customHeight="1" x14ac:dyDescent="0.25">
      <c r="A37" s="4" t="s">
        <v>72</v>
      </c>
      <c r="B37" s="13">
        <v>61207526</v>
      </c>
      <c r="C37" s="13">
        <v>139048753</v>
      </c>
      <c r="D37" s="13">
        <v>198306926</v>
      </c>
      <c r="E37" s="13">
        <v>199131161</v>
      </c>
      <c r="F37" s="11">
        <v>173927353</v>
      </c>
      <c r="G37" s="13">
        <v>188719343</v>
      </c>
      <c r="H37" s="13">
        <v>145901771</v>
      </c>
      <c r="I37" s="13">
        <v>69062378</v>
      </c>
    </row>
    <row r="38" spans="1:10" ht="15.75" customHeight="1" x14ac:dyDescent="0.25">
      <c r="A38" s="4"/>
      <c r="B38" s="11"/>
      <c r="C38" s="11"/>
      <c r="D38" s="11"/>
      <c r="E38" s="13"/>
      <c r="F38" s="13"/>
      <c r="G38" s="13"/>
      <c r="H38" s="13"/>
      <c r="I38" s="13"/>
    </row>
    <row r="39" spans="1:10" ht="15.75" customHeight="1" x14ac:dyDescent="0.25">
      <c r="A39" s="4"/>
      <c r="B39" s="11"/>
      <c r="C39" s="11"/>
      <c r="D39" s="11"/>
      <c r="E39" s="13"/>
      <c r="F39" s="13"/>
      <c r="G39" s="13"/>
      <c r="H39" s="13"/>
      <c r="I39" s="13"/>
    </row>
    <row r="40" spans="1:10" ht="15.75" customHeight="1" x14ac:dyDescent="0.25">
      <c r="A40" s="14"/>
      <c r="B40" s="11">
        <f t="shared" ref="B40:I40" si="8">B34+B21+B25</f>
        <v>855189254</v>
      </c>
      <c r="C40" s="11">
        <f t="shared" si="8"/>
        <v>7271112851</v>
      </c>
      <c r="D40" s="11">
        <f t="shared" si="8"/>
        <v>1834124346</v>
      </c>
      <c r="E40" s="11">
        <f t="shared" si="8"/>
        <v>1999918124</v>
      </c>
      <c r="F40" s="11">
        <f t="shared" si="8"/>
        <v>2129057555</v>
      </c>
      <c r="G40" s="11">
        <f t="shared" si="8"/>
        <v>2290446992</v>
      </c>
      <c r="H40" s="11">
        <f t="shared" si="8"/>
        <v>2375512166</v>
      </c>
      <c r="I40" s="11">
        <f t="shared" si="8"/>
        <v>2473107781</v>
      </c>
    </row>
    <row r="41" spans="1:10" ht="15.75" customHeight="1" x14ac:dyDescent="0.25">
      <c r="A41" s="14"/>
      <c r="B41" s="22"/>
      <c r="C41" s="22"/>
      <c r="D41" s="22"/>
      <c r="E41" s="23"/>
      <c r="F41" s="23"/>
      <c r="G41" s="23"/>
      <c r="H41" s="23"/>
      <c r="I41" s="23"/>
    </row>
    <row r="42" spans="1:10" ht="15.75" customHeight="1" x14ac:dyDescent="0.25">
      <c r="A42" s="9" t="s">
        <v>74</v>
      </c>
      <c r="B42" s="24">
        <f t="shared" ref="B42:I42" si="9">B34/(B35/10)</f>
        <v>11.275156791666667</v>
      </c>
      <c r="C42" s="24">
        <f t="shared" si="9"/>
        <v>12.242721822580645</v>
      </c>
      <c r="D42" s="24">
        <f t="shared" si="9"/>
        <v>20.002174123422162</v>
      </c>
      <c r="E42" s="24">
        <f t="shared" si="9"/>
        <v>18.707594975303373</v>
      </c>
      <c r="F42" s="24">
        <f t="shared" si="9"/>
        <v>17.304532800250282</v>
      </c>
      <c r="G42" s="24">
        <f t="shared" si="9"/>
        <v>16.783093946488108</v>
      </c>
      <c r="H42" s="24">
        <f t="shared" si="9"/>
        <v>15.791172493082627</v>
      </c>
      <c r="I42" s="24">
        <f t="shared" si="9"/>
        <v>14.874009627177585</v>
      </c>
      <c r="J42" s="25"/>
    </row>
    <row r="43" spans="1:10" ht="15.75" customHeight="1" x14ac:dyDescent="0.25">
      <c r="A43" s="9" t="s">
        <v>75</v>
      </c>
      <c r="B43" s="26">
        <f t="shared" ref="B43:I43" si="10">B35/10</f>
        <v>48000000</v>
      </c>
      <c r="C43" s="26">
        <f t="shared" si="10"/>
        <v>62000000</v>
      </c>
      <c r="D43" s="26">
        <f t="shared" si="10"/>
        <v>71300000</v>
      </c>
      <c r="E43" s="26">
        <f t="shared" si="10"/>
        <v>81995000</v>
      </c>
      <c r="F43" s="26">
        <f t="shared" si="10"/>
        <v>94294250</v>
      </c>
      <c r="G43" s="26">
        <f t="shared" si="10"/>
        <v>103723675</v>
      </c>
      <c r="H43" s="26">
        <f t="shared" si="10"/>
        <v>114096042</v>
      </c>
      <c r="I43" s="26">
        <f t="shared" si="10"/>
        <v>119800844</v>
      </c>
      <c r="J43" s="25"/>
    </row>
    <row r="44" spans="1:10" ht="15.75" customHeight="1" x14ac:dyDescent="0.25">
      <c r="A44" s="14"/>
      <c r="B44" s="27"/>
      <c r="C44" s="27"/>
      <c r="D44" s="27"/>
      <c r="E44" s="27"/>
      <c r="F44" s="27"/>
      <c r="G44" s="27"/>
      <c r="H44" s="27"/>
      <c r="I44" s="27"/>
      <c r="J44" s="25"/>
    </row>
    <row r="45" spans="1:10" ht="15.75" customHeight="1" x14ac:dyDescent="0.25">
      <c r="A45" s="14"/>
      <c r="B45" s="27"/>
      <c r="C45" s="27"/>
      <c r="D45" s="27"/>
      <c r="E45" s="27"/>
      <c r="F45" s="27"/>
      <c r="G45" s="27"/>
      <c r="H45" s="27"/>
      <c r="I45" s="27"/>
    </row>
    <row r="46" spans="1:10" ht="15.75" customHeight="1" x14ac:dyDescent="0.25">
      <c r="B46" s="26"/>
      <c r="C46" s="26"/>
      <c r="D46" s="26"/>
      <c r="E46" s="26"/>
      <c r="F46" s="26"/>
      <c r="G46" s="26"/>
      <c r="H46" s="26"/>
      <c r="I46" s="26"/>
      <c r="J46" s="25"/>
    </row>
    <row r="47" spans="1:10" ht="15.75" customHeight="1" x14ac:dyDescent="0.25">
      <c r="B47" s="26"/>
      <c r="C47" s="26"/>
      <c r="D47" s="26"/>
      <c r="E47" s="26"/>
      <c r="F47" s="26"/>
      <c r="G47" s="26"/>
      <c r="H47" s="26"/>
      <c r="I47" s="26"/>
      <c r="J47" s="25"/>
    </row>
    <row r="48" spans="1:10" ht="15.75" customHeight="1" x14ac:dyDescent="0.25">
      <c r="A48" s="14"/>
      <c r="B48" s="27"/>
      <c r="C48" s="27"/>
      <c r="D48" s="27"/>
      <c r="E48" s="27"/>
      <c r="F48" s="27"/>
      <c r="G48" s="27"/>
      <c r="H48" s="27"/>
      <c r="I48" s="27"/>
    </row>
    <row r="49" spans="1:9" ht="15.75" customHeight="1" x14ac:dyDescent="0.25">
      <c r="B49" s="26"/>
      <c r="C49" s="26"/>
      <c r="D49" s="26"/>
      <c r="E49" s="26"/>
      <c r="F49" s="26"/>
      <c r="G49" s="26"/>
      <c r="H49" s="26"/>
      <c r="I49" s="26"/>
    </row>
    <row r="50" spans="1:9" ht="15.75" customHeight="1" x14ac:dyDescent="0.25">
      <c r="B50" s="26"/>
      <c r="C50" s="26"/>
      <c r="D50" s="26"/>
      <c r="E50" s="26"/>
      <c r="F50" s="26"/>
      <c r="G50" s="26"/>
      <c r="H50" s="26"/>
      <c r="I50" s="26"/>
    </row>
    <row r="51" spans="1:9" ht="15.75" customHeight="1" x14ac:dyDescent="0.25">
      <c r="A51" s="14"/>
      <c r="B51" s="27"/>
      <c r="C51" s="27"/>
      <c r="D51" s="27"/>
      <c r="E51" s="27"/>
      <c r="F51" s="27"/>
      <c r="G51" s="27"/>
      <c r="H51" s="27"/>
      <c r="I51" s="27"/>
    </row>
    <row r="52" spans="1:9" ht="15.75" customHeight="1" x14ac:dyDescent="0.25">
      <c r="A52" s="16"/>
      <c r="B52" s="26"/>
      <c r="C52" s="26"/>
      <c r="D52" s="26"/>
      <c r="E52" s="26"/>
      <c r="F52" s="26"/>
      <c r="G52" s="26"/>
      <c r="H52" s="26"/>
      <c r="I52" s="26"/>
    </row>
    <row r="53" spans="1:9" ht="15.75" customHeight="1" x14ac:dyDescent="0.25">
      <c r="A53" s="14"/>
      <c r="B53" s="27"/>
      <c r="C53" s="27"/>
      <c r="D53" s="27"/>
      <c r="E53" s="27"/>
      <c r="F53" s="27"/>
      <c r="G53" s="27"/>
      <c r="H53" s="27"/>
      <c r="I53" s="27"/>
    </row>
    <row r="54" spans="1:9" ht="15.75" customHeight="1" x14ac:dyDescent="0.25">
      <c r="A54" s="14"/>
      <c r="B54" s="27"/>
      <c r="C54" s="27"/>
      <c r="D54" s="27"/>
      <c r="E54" s="27"/>
      <c r="F54" s="27"/>
      <c r="G54" s="27"/>
      <c r="H54" s="27"/>
      <c r="I54" s="27"/>
    </row>
    <row r="55" spans="1:9" ht="15.75" customHeight="1" x14ac:dyDescent="0.25">
      <c r="B55" s="26"/>
      <c r="C55" s="26"/>
      <c r="D55" s="26"/>
      <c r="E55" s="26"/>
      <c r="F55" s="26"/>
      <c r="G55" s="26"/>
      <c r="H55" s="26"/>
      <c r="I55" s="26"/>
    </row>
    <row r="56" spans="1:9" ht="15.75" customHeight="1" x14ac:dyDescent="0.25">
      <c r="B56" s="26"/>
      <c r="C56" s="26"/>
      <c r="D56" s="26"/>
      <c r="E56" s="26"/>
      <c r="F56" s="26"/>
      <c r="G56" s="26"/>
      <c r="H56" s="26"/>
      <c r="I56" s="26"/>
    </row>
    <row r="57" spans="1:9" ht="15.75" customHeight="1" x14ac:dyDescent="0.25">
      <c r="A57" s="14"/>
      <c r="B57" s="27"/>
      <c r="C57" s="27"/>
      <c r="D57" s="27"/>
      <c r="E57" s="27"/>
      <c r="F57" s="27"/>
      <c r="G57" s="27"/>
      <c r="H57" s="27"/>
      <c r="I57" s="27"/>
    </row>
    <row r="58" spans="1:9" ht="15.75" customHeight="1" x14ac:dyDescent="0.25">
      <c r="B58" s="23"/>
      <c r="C58" s="23"/>
      <c r="D58" s="23"/>
      <c r="E58" s="23"/>
      <c r="F58" s="23"/>
      <c r="G58" s="26"/>
      <c r="H58" s="26"/>
      <c r="I58" s="26"/>
    </row>
    <row r="59" spans="1:9" ht="15.75" customHeight="1" x14ac:dyDescent="0.25">
      <c r="B59" s="23"/>
      <c r="C59" s="23"/>
      <c r="D59" s="23"/>
      <c r="E59" s="23"/>
      <c r="F59" s="23"/>
      <c r="G59" s="23"/>
      <c r="H59" s="23"/>
      <c r="I59" s="23"/>
    </row>
    <row r="60" spans="1:9" ht="15.75" customHeight="1" x14ac:dyDescent="0.3">
      <c r="A60" s="28"/>
      <c r="B60" s="29"/>
      <c r="C60" s="29"/>
      <c r="D60" s="29"/>
      <c r="E60" s="29"/>
      <c r="F60" s="29"/>
      <c r="G60" s="29"/>
      <c r="H60" s="29"/>
      <c r="I60" s="29"/>
    </row>
    <row r="61" spans="1:9" ht="15.75" customHeight="1" x14ac:dyDescent="0.25">
      <c r="B61" s="23"/>
      <c r="C61" s="23"/>
      <c r="D61" s="23"/>
      <c r="E61" s="23"/>
      <c r="F61" s="23"/>
      <c r="G61" s="23"/>
      <c r="H61" s="23"/>
      <c r="I61" s="23"/>
    </row>
    <row r="62" spans="1:9" ht="15.75" customHeight="1" x14ac:dyDescent="0.25">
      <c r="A62" s="14"/>
      <c r="B62" s="23"/>
      <c r="C62" s="23"/>
      <c r="D62" s="23"/>
      <c r="E62" s="23"/>
      <c r="F62" s="23"/>
      <c r="G62" s="23"/>
      <c r="H62" s="23"/>
      <c r="I62" s="23"/>
    </row>
    <row r="63" spans="1:9" ht="15.75" customHeight="1" x14ac:dyDescent="0.25">
      <c r="B63" s="26"/>
      <c r="C63" s="26"/>
      <c r="D63" s="26"/>
      <c r="E63" s="26"/>
      <c r="F63" s="26"/>
      <c r="G63" s="26"/>
      <c r="H63" s="26"/>
      <c r="I63" s="26"/>
    </row>
    <row r="64" spans="1:9" ht="15.75" customHeight="1" x14ac:dyDescent="0.25">
      <c r="A64" s="16"/>
      <c r="B64" s="26"/>
      <c r="C64" s="26"/>
      <c r="D64" s="26"/>
      <c r="E64" s="26"/>
      <c r="F64" s="26"/>
      <c r="G64" s="26"/>
      <c r="H64" s="26"/>
      <c r="I64" s="26"/>
    </row>
    <row r="65" spans="1:9" ht="15.75" customHeight="1" x14ac:dyDescent="0.25">
      <c r="B65" s="23"/>
      <c r="C65" s="26"/>
      <c r="D65" s="26"/>
      <c r="E65" s="26"/>
      <c r="F65" s="26"/>
      <c r="G65" s="26"/>
      <c r="H65" s="26"/>
      <c r="I65" s="26"/>
    </row>
    <row r="66" spans="1:9" ht="15.75" customHeight="1" x14ac:dyDescent="0.25">
      <c r="A66" s="14"/>
      <c r="B66" s="27"/>
      <c r="C66" s="27"/>
      <c r="D66" s="27"/>
      <c r="E66" s="27"/>
      <c r="F66" s="27"/>
      <c r="G66" s="27"/>
      <c r="H66" s="27"/>
      <c r="I66" s="27"/>
    </row>
    <row r="67" spans="1:9" ht="15.75" customHeight="1" x14ac:dyDescent="0.25">
      <c r="B67" s="23"/>
      <c r="C67" s="23"/>
      <c r="D67" s="23"/>
      <c r="E67" s="23"/>
      <c r="F67" s="23"/>
      <c r="G67" s="23"/>
      <c r="H67" s="23"/>
      <c r="I67" s="23"/>
    </row>
    <row r="68" spans="1:9" ht="15.75" customHeight="1" x14ac:dyDescent="0.25">
      <c r="A68" s="14"/>
      <c r="B68" s="23"/>
      <c r="C68" s="23"/>
      <c r="D68" s="23"/>
      <c r="E68" s="23"/>
      <c r="F68" s="23"/>
      <c r="G68" s="23"/>
      <c r="H68" s="23"/>
      <c r="I68" s="23"/>
    </row>
    <row r="69" spans="1:9" ht="15.75" customHeight="1" x14ac:dyDescent="0.25">
      <c r="B69" s="26"/>
      <c r="C69" s="26"/>
      <c r="D69" s="26"/>
      <c r="E69" s="26"/>
      <c r="F69" s="26"/>
      <c r="G69" s="26"/>
      <c r="H69" s="26"/>
      <c r="I69" s="26"/>
    </row>
    <row r="70" spans="1:9" ht="15.75" customHeight="1" x14ac:dyDescent="0.25">
      <c r="A70" s="14"/>
      <c r="B70" s="23"/>
      <c r="C70" s="26"/>
      <c r="D70" s="26"/>
      <c r="E70" s="23"/>
      <c r="F70" s="26"/>
      <c r="G70" s="26"/>
      <c r="H70" s="26"/>
      <c r="I70" s="26"/>
    </row>
    <row r="71" spans="1:9" ht="15.75" customHeight="1" x14ac:dyDescent="0.25">
      <c r="A71" s="14"/>
      <c r="B71" s="23"/>
      <c r="C71" s="26"/>
      <c r="D71" s="26"/>
      <c r="E71" s="23"/>
      <c r="F71" s="26"/>
      <c r="G71" s="26"/>
      <c r="H71" s="26"/>
      <c r="I71" s="26"/>
    </row>
    <row r="72" spans="1:9" ht="15.75" customHeight="1" x14ac:dyDescent="0.25">
      <c r="A72" s="14"/>
      <c r="B72" s="27"/>
      <c r="C72" s="27"/>
      <c r="D72" s="27"/>
      <c r="E72" s="27"/>
      <c r="F72" s="27"/>
      <c r="G72" s="27"/>
      <c r="H72" s="27"/>
      <c r="I72" s="27"/>
    </row>
    <row r="73" spans="1:9" ht="15.75" customHeight="1" x14ac:dyDescent="0.25">
      <c r="B73" s="23"/>
      <c r="C73" s="23"/>
      <c r="D73" s="23"/>
      <c r="E73" s="23"/>
      <c r="F73" s="23"/>
      <c r="G73" s="23"/>
      <c r="H73" s="23"/>
      <c r="I73" s="23"/>
    </row>
    <row r="74" spans="1:9" ht="15.75" customHeight="1" x14ac:dyDescent="0.25">
      <c r="A74" s="14"/>
      <c r="B74" s="23"/>
      <c r="C74" s="23"/>
      <c r="D74" s="23"/>
      <c r="E74" s="23"/>
      <c r="F74" s="23"/>
      <c r="G74" s="23"/>
      <c r="H74" s="23"/>
      <c r="I74" s="23"/>
    </row>
    <row r="75" spans="1:9" ht="15.75" customHeight="1" x14ac:dyDescent="0.25">
      <c r="A75" s="4"/>
      <c r="B75" s="26"/>
      <c r="C75" s="26"/>
      <c r="D75" s="26"/>
      <c r="E75" s="23"/>
      <c r="F75" s="23"/>
      <c r="G75" s="23"/>
      <c r="H75" s="23"/>
      <c r="I75" s="23"/>
    </row>
    <row r="76" spans="1:9" ht="15.75" customHeight="1" x14ac:dyDescent="0.25">
      <c r="A76" s="4"/>
      <c r="B76" s="23"/>
      <c r="C76" s="26"/>
      <c r="D76" s="26"/>
      <c r="E76" s="26"/>
      <c r="F76" s="23"/>
      <c r="G76" s="23"/>
      <c r="H76" s="23"/>
      <c r="I76" s="23"/>
    </row>
    <row r="77" spans="1:9" ht="15.75" customHeight="1" x14ac:dyDescent="0.25">
      <c r="B77" s="23"/>
      <c r="C77" s="26"/>
      <c r="D77" s="26"/>
      <c r="E77" s="26"/>
      <c r="F77" s="26"/>
      <c r="G77" s="23"/>
      <c r="H77" s="23"/>
      <c r="I77" s="23"/>
    </row>
    <row r="78" spans="1:9" ht="15.75" customHeight="1" x14ac:dyDescent="0.25">
      <c r="A78" s="4"/>
      <c r="B78" s="26"/>
      <c r="C78" s="26"/>
      <c r="D78" s="26"/>
      <c r="E78" s="26"/>
      <c r="F78" s="26"/>
      <c r="G78" s="23"/>
      <c r="H78" s="23"/>
      <c r="I78" s="23"/>
    </row>
    <row r="79" spans="1:9" ht="15.75" customHeight="1" x14ac:dyDescent="0.25">
      <c r="A79" s="4"/>
      <c r="B79" s="26"/>
      <c r="C79" s="26"/>
      <c r="D79" s="26"/>
      <c r="E79" s="26"/>
      <c r="F79" s="26"/>
      <c r="G79" s="23"/>
      <c r="H79" s="23"/>
      <c r="I79" s="23"/>
    </row>
    <row r="80" spans="1:9" ht="15.75" customHeight="1" x14ac:dyDescent="0.25">
      <c r="A80" s="4"/>
      <c r="B80" s="26"/>
      <c r="C80" s="26"/>
      <c r="D80" s="26"/>
      <c r="E80" s="26"/>
      <c r="F80" s="26"/>
      <c r="G80" s="26"/>
      <c r="H80" s="26"/>
      <c r="I80" s="26"/>
    </row>
    <row r="81" spans="1:9" ht="15.75" customHeight="1" x14ac:dyDescent="0.25">
      <c r="A81" s="14"/>
      <c r="B81" s="27"/>
      <c r="C81" s="27"/>
      <c r="D81" s="27"/>
      <c r="E81" s="27"/>
      <c r="F81" s="27"/>
      <c r="G81" s="27"/>
      <c r="H81" s="27"/>
      <c r="I81" s="27"/>
    </row>
    <row r="82" spans="1:9" ht="15.75" customHeight="1" x14ac:dyDescent="0.25">
      <c r="B82" s="23"/>
      <c r="C82" s="23"/>
      <c r="D82" s="23"/>
      <c r="E82" s="23"/>
      <c r="F82" s="23"/>
      <c r="G82" s="23"/>
      <c r="H82" s="23"/>
      <c r="I82" s="23"/>
    </row>
    <row r="83" spans="1:9" ht="15.75" customHeight="1" x14ac:dyDescent="0.25">
      <c r="A83" s="14"/>
      <c r="B83" s="26"/>
      <c r="C83" s="26"/>
      <c r="D83" s="26"/>
      <c r="E83" s="26"/>
      <c r="F83" s="27"/>
      <c r="G83" s="27"/>
      <c r="H83" s="27"/>
      <c r="I83" s="27"/>
    </row>
    <row r="84" spans="1:9" ht="15.75" customHeight="1" x14ac:dyDescent="0.25">
      <c r="A84" s="14"/>
      <c r="B84" s="26"/>
      <c r="C84" s="26"/>
      <c r="D84" s="26"/>
      <c r="E84" s="26"/>
      <c r="F84" s="27"/>
      <c r="G84" s="27"/>
      <c r="H84" s="27"/>
      <c r="I84" s="27"/>
    </row>
    <row r="85" spans="1:9" ht="15.75" customHeight="1" x14ac:dyDescent="0.25">
      <c r="A85" s="14"/>
      <c r="B85" s="27"/>
      <c r="C85" s="27"/>
      <c r="D85" s="27"/>
      <c r="E85" s="27"/>
      <c r="F85" s="27"/>
      <c r="G85" s="27"/>
      <c r="H85" s="27"/>
      <c r="I85" s="27"/>
    </row>
    <row r="86" spans="1:9" ht="15.75" customHeight="1" x14ac:dyDescent="0.25">
      <c r="A86" s="14"/>
    </row>
    <row r="87" spans="1:9" ht="15.75" customHeight="1" x14ac:dyDescent="0.2"/>
    <row r="88" spans="1:9" ht="15.75" customHeight="1" x14ac:dyDescent="0.25">
      <c r="A88" s="14"/>
      <c r="B88" s="30"/>
      <c r="C88" s="30"/>
      <c r="D88" s="30"/>
      <c r="E88" s="30"/>
      <c r="F88" s="30"/>
      <c r="G88" s="30"/>
      <c r="H88" s="30"/>
      <c r="I88" s="30"/>
    </row>
    <row r="89" spans="1:9" ht="15.75" customHeight="1" x14ac:dyDescent="0.2"/>
    <row r="90" spans="1:9" ht="15.75" customHeight="1" x14ac:dyDescent="0.2"/>
    <row r="91" spans="1:9" ht="15.75" customHeight="1" x14ac:dyDescent="0.2"/>
    <row r="92" spans="1:9" ht="15.75" customHeight="1" x14ac:dyDescent="0.2"/>
    <row r="93" spans="1:9" ht="15.75" customHeight="1" x14ac:dyDescent="0.2"/>
    <row r="94" spans="1:9" ht="15.75" customHeight="1" x14ac:dyDescent="0.2"/>
    <row r="95" spans="1:9" ht="15.75" customHeight="1" x14ac:dyDescent="0.2"/>
    <row r="96" spans="1:9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5.875" customWidth="1"/>
    <col min="2" max="8" width="14.375" customWidth="1"/>
    <col min="9" max="9" width="16.875" customWidth="1"/>
    <col min="10" max="26" width="7.625" customWidth="1"/>
  </cols>
  <sheetData>
    <row r="1" spans="1:9" ht="15.75" x14ac:dyDescent="0.25">
      <c r="A1" s="1" t="s">
        <v>0</v>
      </c>
      <c r="B1" s="6"/>
      <c r="C1" s="6"/>
      <c r="D1" s="6"/>
      <c r="E1" s="6"/>
      <c r="F1" s="6"/>
      <c r="G1" s="6"/>
      <c r="H1" s="6"/>
    </row>
    <row r="2" spans="1:9" ht="15.75" x14ac:dyDescent="0.25">
      <c r="A2" s="1" t="s">
        <v>5</v>
      </c>
      <c r="B2" s="6"/>
      <c r="C2" s="6"/>
      <c r="D2" s="6"/>
      <c r="E2" s="6"/>
      <c r="F2" s="6"/>
      <c r="G2" s="6"/>
      <c r="H2" s="6"/>
    </row>
    <row r="3" spans="1:9" ht="15.75" x14ac:dyDescent="0.25">
      <c r="A3" s="1" t="s">
        <v>3</v>
      </c>
      <c r="B3" s="6"/>
      <c r="C3" s="6"/>
      <c r="D3" s="6"/>
      <c r="E3" s="6"/>
      <c r="F3" s="6"/>
      <c r="G3" s="6"/>
      <c r="H3" s="6"/>
    </row>
    <row r="4" spans="1:9" ht="18.75" x14ac:dyDescent="0.3">
      <c r="A4" s="14"/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9" ht="15.75" x14ac:dyDescent="0.25">
      <c r="A5" s="9" t="s">
        <v>17</v>
      </c>
      <c r="B5" s="13">
        <v>254566477</v>
      </c>
      <c r="C5" s="13">
        <v>423678921</v>
      </c>
      <c r="D5" s="13">
        <v>654288520</v>
      </c>
      <c r="E5" s="13">
        <v>660793414</v>
      </c>
      <c r="F5" s="13">
        <v>416734089</v>
      </c>
      <c r="G5" s="13">
        <v>455678564</v>
      </c>
      <c r="H5" s="13">
        <v>319578450</v>
      </c>
      <c r="I5" s="13">
        <v>307465732</v>
      </c>
    </row>
    <row r="6" spans="1:9" ht="15.75" x14ac:dyDescent="0.25">
      <c r="A6" s="12" t="s">
        <v>19</v>
      </c>
      <c r="B6" s="13">
        <v>148774494</v>
      </c>
      <c r="C6" s="13">
        <v>217257205</v>
      </c>
      <c r="D6" s="13">
        <v>328711373</v>
      </c>
      <c r="E6" s="13">
        <v>336527457</v>
      </c>
      <c r="F6" s="13">
        <v>211549614</v>
      </c>
      <c r="G6" s="13">
        <v>234900250</v>
      </c>
      <c r="H6" s="13">
        <v>170865089</v>
      </c>
      <c r="I6" s="13">
        <v>163826290</v>
      </c>
    </row>
    <row r="7" spans="1:9" ht="15.75" x14ac:dyDescent="0.25">
      <c r="A7" s="9" t="s">
        <v>21</v>
      </c>
      <c r="B7" s="11">
        <f t="shared" ref="B7:I7" si="0">B5-B6</f>
        <v>105791983</v>
      </c>
      <c r="C7" s="11">
        <f t="shared" si="0"/>
        <v>206421716</v>
      </c>
      <c r="D7" s="11">
        <f t="shared" si="0"/>
        <v>325577147</v>
      </c>
      <c r="E7" s="11">
        <f t="shared" si="0"/>
        <v>324265957</v>
      </c>
      <c r="F7" s="11">
        <f t="shared" si="0"/>
        <v>205184475</v>
      </c>
      <c r="G7" s="11">
        <f t="shared" si="0"/>
        <v>220778314</v>
      </c>
      <c r="H7" s="11">
        <f t="shared" si="0"/>
        <v>148713361</v>
      </c>
      <c r="I7" s="11">
        <f t="shared" si="0"/>
        <v>143639442</v>
      </c>
    </row>
    <row r="8" spans="1:9" ht="15.75" x14ac:dyDescent="0.25">
      <c r="A8" s="9" t="s">
        <v>23</v>
      </c>
      <c r="B8" s="11">
        <f t="shared" ref="B8:I8" si="1">B9+B10</f>
        <v>35385144</v>
      </c>
      <c r="C8" s="11">
        <f t="shared" si="1"/>
        <v>52239924</v>
      </c>
      <c r="D8" s="11">
        <f t="shared" si="1"/>
        <v>63956518</v>
      </c>
      <c r="E8" s="11">
        <f t="shared" si="1"/>
        <v>84005079</v>
      </c>
      <c r="F8" s="11">
        <f t="shared" si="1"/>
        <v>61669583</v>
      </c>
      <c r="G8" s="11">
        <f t="shared" si="1"/>
        <v>53537769</v>
      </c>
      <c r="H8" s="11">
        <f t="shared" si="1"/>
        <v>50740307</v>
      </c>
      <c r="I8" s="11">
        <f t="shared" si="1"/>
        <v>41740767</v>
      </c>
    </row>
    <row r="9" spans="1:9" ht="15.75" x14ac:dyDescent="0.25">
      <c r="A9" s="12" t="s">
        <v>24</v>
      </c>
      <c r="B9" s="13">
        <v>9172786</v>
      </c>
      <c r="C9" s="13">
        <v>12173567</v>
      </c>
      <c r="D9" s="13">
        <v>18234700</v>
      </c>
      <c r="E9" s="13">
        <v>35975878</v>
      </c>
      <c r="F9" s="13">
        <v>16416500</v>
      </c>
      <c r="G9" s="13">
        <v>14132099</v>
      </c>
      <c r="H9" s="13">
        <v>21665053</v>
      </c>
      <c r="I9" s="13">
        <v>17034483</v>
      </c>
    </row>
    <row r="10" spans="1:9" ht="15.75" x14ac:dyDescent="0.25">
      <c r="A10" s="12" t="s">
        <v>25</v>
      </c>
      <c r="B10" s="13">
        <v>26212358</v>
      </c>
      <c r="C10" s="13">
        <v>40066357</v>
      </c>
      <c r="D10" s="13">
        <v>45721818</v>
      </c>
      <c r="E10" s="13">
        <v>48029201</v>
      </c>
      <c r="F10" s="13">
        <v>45253083</v>
      </c>
      <c r="G10" s="13">
        <v>39405670</v>
      </c>
      <c r="H10" s="13">
        <v>29075254</v>
      </c>
      <c r="I10" s="13">
        <v>24706284</v>
      </c>
    </row>
    <row r="11" spans="1:9" ht="15.75" x14ac:dyDescent="0.25">
      <c r="A11" s="9" t="s">
        <v>27</v>
      </c>
      <c r="B11" s="11">
        <f t="shared" ref="B11:I11" si="2">B7-B8</f>
        <v>70406839</v>
      </c>
      <c r="C11" s="11">
        <f t="shared" si="2"/>
        <v>154181792</v>
      </c>
      <c r="D11" s="11">
        <f t="shared" si="2"/>
        <v>261620629</v>
      </c>
      <c r="E11" s="11">
        <f t="shared" si="2"/>
        <v>240260878</v>
      </c>
      <c r="F11" s="11">
        <f t="shared" si="2"/>
        <v>143514892</v>
      </c>
      <c r="G11" s="11">
        <f t="shared" si="2"/>
        <v>167240545</v>
      </c>
      <c r="H11" s="11">
        <f t="shared" si="2"/>
        <v>97973054</v>
      </c>
      <c r="I11" s="11">
        <f t="shared" si="2"/>
        <v>101898675</v>
      </c>
    </row>
    <row r="12" spans="1:9" ht="15.75" x14ac:dyDescent="0.25">
      <c r="A12" s="17" t="s">
        <v>30</v>
      </c>
      <c r="B12" s="11"/>
      <c r="C12" s="11"/>
      <c r="D12" s="11"/>
      <c r="E12" s="11"/>
      <c r="F12" s="11"/>
      <c r="G12" s="11"/>
      <c r="H12" s="11"/>
    </row>
    <row r="13" spans="1:9" ht="15.75" x14ac:dyDescent="0.25">
      <c r="A13" s="12" t="s">
        <v>31</v>
      </c>
      <c r="B13" s="13">
        <v>515516</v>
      </c>
      <c r="C13" s="13">
        <v>38021745</v>
      </c>
      <c r="D13" s="13">
        <v>12136485</v>
      </c>
      <c r="E13" s="13">
        <v>25442</v>
      </c>
      <c r="F13" s="13">
        <v>6186</v>
      </c>
      <c r="G13" s="13">
        <v>7375</v>
      </c>
      <c r="H13" s="13">
        <v>5319</v>
      </c>
      <c r="I13" s="13">
        <v>5067</v>
      </c>
    </row>
    <row r="14" spans="1:9" ht="15.75" x14ac:dyDescent="0.25">
      <c r="A14" s="12" t="s">
        <v>33</v>
      </c>
      <c r="B14" s="13">
        <v>7013489</v>
      </c>
      <c r="C14" s="13">
        <v>36474514</v>
      </c>
      <c r="D14" s="13">
        <v>41548839</v>
      </c>
      <c r="E14" s="13">
        <v>25255339</v>
      </c>
      <c r="F14" s="13">
        <v>3765691</v>
      </c>
      <c r="G14" s="13">
        <v>13845891</v>
      </c>
      <c r="H14" s="13">
        <v>13227122</v>
      </c>
      <c r="I14" s="13">
        <v>35706519</v>
      </c>
    </row>
    <row r="15" spans="1:9" ht="15.75" x14ac:dyDescent="0.25">
      <c r="A15" s="9" t="s">
        <v>34</v>
      </c>
      <c r="B15" s="11">
        <f t="shared" ref="B15:I15" si="3">B11+B13-B14</f>
        <v>63908866</v>
      </c>
      <c r="C15" s="11">
        <f t="shared" si="3"/>
        <v>155729023</v>
      </c>
      <c r="D15" s="11">
        <f t="shared" si="3"/>
        <v>232208275</v>
      </c>
      <c r="E15" s="11">
        <f t="shared" si="3"/>
        <v>215030981</v>
      </c>
      <c r="F15" s="11">
        <f t="shared" si="3"/>
        <v>139755387</v>
      </c>
      <c r="G15" s="11">
        <f t="shared" si="3"/>
        <v>153402029</v>
      </c>
      <c r="H15" s="11">
        <f t="shared" si="3"/>
        <v>84751251</v>
      </c>
      <c r="I15" s="11">
        <f t="shared" si="3"/>
        <v>66197223</v>
      </c>
    </row>
    <row r="16" spans="1:9" ht="30" x14ac:dyDescent="0.25">
      <c r="A16" s="16" t="s">
        <v>35</v>
      </c>
      <c r="B16" s="13">
        <v>3043279</v>
      </c>
      <c r="C16" s="13">
        <v>7415668</v>
      </c>
      <c r="D16" s="13">
        <v>11057537</v>
      </c>
      <c r="E16" s="13">
        <v>10239571</v>
      </c>
      <c r="F16" s="13">
        <v>6655018</v>
      </c>
      <c r="G16" s="13">
        <v>7304859</v>
      </c>
      <c r="H16" s="13">
        <v>4035774</v>
      </c>
      <c r="I16" s="13">
        <v>3152249</v>
      </c>
    </row>
    <row r="17" spans="1:9" ht="15.75" x14ac:dyDescent="0.25">
      <c r="A17" s="9" t="s">
        <v>36</v>
      </c>
      <c r="B17" s="11">
        <f t="shared" ref="B17:I17" si="4">B15-B16</f>
        <v>60865587</v>
      </c>
      <c r="C17" s="11">
        <f t="shared" si="4"/>
        <v>148313355</v>
      </c>
      <c r="D17" s="11">
        <f t="shared" si="4"/>
        <v>221150738</v>
      </c>
      <c r="E17" s="11">
        <f t="shared" si="4"/>
        <v>204791410</v>
      </c>
      <c r="F17" s="11">
        <f t="shared" si="4"/>
        <v>133100369</v>
      </c>
      <c r="G17" s="11">
        <f t="shared" si="4"/>
        <v>146097170</v>
      </c>
      <c r="H17" s="11">
        <f t="shared" si="4"/>
        <v>80715477</v>
      </c>
      <c r="I17" s="11">
        <f t="shared" si="4"/>
        <v>63044974</v>
      </c>
    </row>
    <row r="18" spans="1:9" ht="15.75" x14ac:dyDescent="0.25">
      <c r="A18" s="10" t="s">
        <v>40</v>
      </c>
      <c r="B18" s="11">
        <f t="shared" ref="B18:I18" si="5">B19+B20</f>
        <v>-22824595</v>
      </c>
      <c r="C18" s="11">
        <f t="shared" si="5"/>
        <v>-70472128</v>
      </c>
      <c r="D18" s="11">
        <f t="shared" si="5"/>
        <v>-68892565</v>
      </c>
      <c r="E18" s="11">
        <f t="shared" si="5"/>
        <v>-61367175</v>
      </c>
      <c r="F18" s="11">
        <f t="shared" si="5"/>
        <v>-35311677</v>
      </c>
      <c r="G18" s="11">
        <f t="shared" si="5"/>
        <v>-37010930</v>
      </c>
      <c r="H18" s="11">
        <f t="shared" si="5"/>
        <v>-19809379</v>
      </c>
      <c r="I18" s="11">
        <f t="shared" si="5"/>
        <v>-5950291</v>
      </c>
    </row>
    <row r="19" spans="1:9" ht="15.75" x14ac:dyDescent="0.25">
      <c r="A19" s="12" t="s">
        <v>45</v>
      </c>
      <c r="B19" s="13">
        <v>-5675257</v>
      </c>
      <c r="C19" s="13">
        <v>-55617508</v>
      </c>
      <c r="D19" s="13">
        <v>-60816453</v>
      </c>
      <c r="E19" s="13">
        <v>-56317638</v>
      </c>
      <c r="F19" s="13">
        <v>-33275092</v>
      </c>
      <c r="G19" s="13">
        <v>-36524293</v>
      </c>
      <c r="H19" s="13">
        <v>-20178869</v>
      </c>
      <c r="I19" s="13">
        <v>-15761244</v>
      </c>
    </row>
    <row r="20" spans="1:9" ht="15.75" x14ac:dyDescent="0.25">
      <c r="A20" s="12" t="s">
        <v>46</v>
      </c>
      <c r="B20" s="13">
        <v>-17149338</v>
      </c>
      <c r="C20" s="13">
        <v>-14854620</v>
      </c>
      <c r="D20" s="13">
        <v>-8076112</v>
      </c>
      <c r="E20" s="13">
        <v>-5049537</v>
      </c>
      <c r="F20" s="13">
        <v>-2036585</v>
      </c>
      <c r="G20" s="13">
        <v>-486637</v>
      </c>
      <c r="H20" s="13">
        <v>369490</v>
      </c>
      <c r="I20" s="13">
        <v>9810953</v>
      </c>
    </row>
    <row r="21" spans="1:9" ht="15.75" customHeight="1" x14ac:dyDescent="0.25">
      <c r="A21" s="9" t="s">
        <v>47</v>
      </c>
      <c r="B21" s="11">
        <f t="shared" ref="B21:I21" si="6">B17+B18</f>
        <v>38040992</v>
      </c>
      <c r="C21" s="11">
        <f t="shared" si="6"/>
        <v>77841227</v>
      </c>
      <c r="D21" s="11">
        <f t="shared" si="6"/>
        <v>152258173</v>
      </c>
      <c r="E21" s="11">
        <f t="shared" si="6"/>
        <v>143424235</v>
      </c>
      <c r="F21" s="11">
        <f t="shared" si="6"/>
        <v>97788692</v>
      </c>
      <c r="G21" s="11">
        <f t="shared" si="6"/>
        <v>109086240</v>
      </c>
      <c r="H21" s="11">
        <f t="shared" si="6"/>
        <v>60906098</v>
      </c>
      <c r="I21" s="11">
        <f t="shared" si="6"/>
        <v>57094683</v>
      </c>
    </row>
    <row r="22" spans="1:9" ht="15.75" customHeight="1" x14ac:dyDescent="0.2"/>
    <row r="23" spans="1:9" ht="15.75" customHeight="1" x14ac:dyDescent="0.25">
      <c r="A23" s="9" t="s">
        <v>48</v>
      </c>
      <c r="B23" s="18">
        <f>B21/('1'!B35/10)</f>
        <v>0.79252066666666665</v>
      </c>
      <c r="C23" s="18">
        <f>C21/('1'!C35/10)</f>
        <v>1.2555036612903225</v>
      </c>
      <c r="D23" s="18">
        <f>D21/('1'!D35/10)</f>
        <v>2.13545824684432</v>
      </c>
      <c r="E23" s="18">
        <f>E21/('1'!E35/10)</f>
        <v>1.7491826940667115</v>
      </c>
      <c r="F23" s="18">
        <f>F21/('1'!F35/10)</f>
        <v>1.0370589086821307</v>
      </c>
      <c r="G23" s="18">
        <f>G21/('1'!G35/10)</f>
        <v>1.0517004917151267</v>
      </c>
      <c r="H23" s="18">
        <f>H21/('1'!H35/10)</f>
        <v>0.53381429304970984</v>
      </c>
      <c r="I23" s="18">
        <f>I21/('1'!I35/10)</f>
        <v>0.47657997300920518</v>
      </c>
    </row>
    <row r="24" spans="1:9" ht="15.75" customHeight="1" x14ac:dyDescent="0.25">
      <c r="A24" s="17" t="s">
        <v>52</v>
      </c>
      <c r="B24" s="12">
        <v>48000000</v>
      </c>
      <c r="C24" s="12">
        <v>62000000</v>
      </c>
      <c r="D24" s="12">
        <v>71300000</v>
      </c>
      <c r="E24" s="12">
        <v>81995000</v>
      </c>
      <c r="F24" s="12">
        <v>94294250</v>
      </c>
      <c r="G24" s="12">
        <v>103723675</v>
      </c>
      <c r="H24" s="12">
        <v>114096042</v>
      </c>
      <c r="I24" s="12">
        <v>114096042</v>
      </c>
    </row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ColWidth="12.625" defaultRowHeight="15" customHeight="1" x14ac:dyDescent="0.2"/>
  <cols>
    <col min="1" max="1" width="42.5" customWidth="1"/>
    <col min="2" max="2" width="15" customWidth="1"/>
    <col min="3" max="3" width="15.875" customWidth="1"/>
    <col min="4" max="4" width="16.75" customWidth="1"/>
    <col min="5" max="7" width="14.375" customWidth="1"/>
    <col min="8" max="8" width="13.875" customWidth="1"/>
    <col min="9" max="9" width="16.5" customWidth="1"/>
    <col min="10" max="26" width="7.625" customWidth="1"/>
  </cols>
  <sheetData>
    <row r="1" spans="1:26" ht="15.75" x14ac:dyDescent="0.25">
      <c r="A1" s="1" t="s">
        <v>0</v>
      </c>
    </row>
    <row r="2" spans="1:26" ht="15.75" x14ac:dyDescent="0.25">
      <c r="A2" s="1" t="s">
        <v>2</v>
      </c>
      <c r="B2" s="3"/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x14ac:dyDescent="0.25">
      <c r="A3" s="1" t="s">
        <v>3</v>
      </c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x14ac:dyDescent="0.3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26" ht="15.75" x14ac:dyDescent="0.25">
      <c r="A5" s="9" t="s">
        <v>6</v>
      </c>
      <c r="B5" s="13"/>
      <c r="C5" s="13"/>
      <c r="D5" s="13"/>
      <c r="E5" s="13"/>
      <c r="F5" s="13"/>
      <c r="G5" s="13"/>
      <c r="H5" s="6"/>
    </row>
    <row r="6" spans="1:26" ht="15.75" x14ac:dyDescent="0.25">
      <c r="A6" s="12" t="s">
        <v>18</v>
      </c>
      <c r="B6" s="13">
        <v>241450792</v>
      </c>
      <c r="C6" s="13">
        <v>419289276</v>
      </c>
      <c r="D6" s="13">
        <v>583393482</v>
      </c>
      <c r="E6" s="13">
        <v>587773649</v>
      </c>
      <c r="F6" s="13">
        <v>281976326</v>
      </c>
      <c r="G6" s="13">
        <v>348467857</v>
      </c>
      <c r="H6" s="6">
        <v>265723468</v>
      </c>
      <c r="I6" s="13">
        <v>258014459</v>
      </c>
    </row>
    <row r="7" spans="1:26" ht="15.75" x14ac:dyDescent="0.25">
      <c r="A7" s="16" t="s">
        <v>20</v>
      </c>
      <c r="B7" s="13">
        <v>-199460198</v>
      </c>
      <c r="C7" s="13">
        <v>-307697394</v>
      </c>
      <c r="D7" s="13">
        <v>-447848478</v>
      </c>
      <c r="E7" s="13">
        <v>-389606601</v>
      </c>
      <c r="F7" s="13">
        <v>-251414548</v>
      </c>
      <c r="G7" s="13">
        <v>-291124594</v>
      </c>
      <c r="H7" s="6">
        <v>-212139069</v>
      </c>
      <c r="I7" s="13">
        <v>-229590152</v>
      </c>
    </row>
    <row r="8" spans="1:26" ht="15.75" x14ac:dyDescent="0.25">
      <c r="A8" s="12" t="s">
        <v>22</v>
      </c>
      <c r="B8" s="13"/>
      <c r="C8" s="13">
        <v>-30579621</v>
      </c>
      <c r="D8" s="13">
        <v>-61419209</v>
      </c>
      <c r="E8" s="13">
        <v>-57084657</v>
      </c>
      <c r="F8" s="13">
        <v>-31576890</v>
      </c>
      <c r="G8" s="13">
        <v>-37367980</v>
      </c>
      <c r="H8" s="6">
        <v>-25050674</v>
      </c>
      <c r="I8" s="13">
        <v>-18097893</v>
      </c>
    </row>
    <row r="9" spans="1:26" ht="15.75" x14ac:dyDescent="0.25">
      <c r="A9" s="14"/>
      <c r="B9" s="11">
        <f t="shared" ref="B9:I9" si="0">SUM(B6:B8)</f>
        <v>41990594</v>
      </c>
      <c r="C9" s="11">
        <f t="shared" si="0"/>
        <v>81012261</v>
      </c>
      <c r="D9" s="11">
        <f t="shared" si="0"/>
        <v>74125795</v>
      </c>
      <c r="E9" s="11">
        <f t="shared" si="0"/>
        <v>141082391</v>
      </c>
      <c r="F9" s="11">
        <f t="shared" si="0"/>
        <v>-1015112</v>
      </c>
      <c r="G9" s="11">
        <f t="shared" si="0"/>
        <v>19975283</v>
      </c>
      <c r="H9" s="11">
        <f t="shared" si="0"/>
        <v>28533725</v>
      </c>
      <c r="I9" s="11">
        <f t="shared" si="0"/>
        <v>10326414</v>
      </c>
    </row>
    <row r="10" spans="1:26" ht="15.75" x14ac:dyDescent="0.25">
      <c r="B10" s="13"/>
      <c r="C10" s="13"/>
      <c r="D10" s="13"/>
      <c r="E10" s="13"/>
      <c r="F10" s="13"/>
      <c r="G10" s="13"/>
      <c r="H10" s="6"/>
    </row>
    <row r="11" spans="1:26" ht="15.75" x14ac:dyDescent="0.25">
      <c r="A11" s="9" t="s">
        <v>26</v>
      </c>
      <c r="B11" s="13"/>
      <c r="C11" s="13"/>
      <c r="D11" s="13"/>
      <c r="E11" s="13"/>
      <c r="F11" s="13"/>
      <c r="G11" s="13"/>
      <c r="H11" s="6"/>
    </row>
    <row r="12" spans="1:26" ht="15.75" x14ac:dyDescent="0.25">
      <c r="A12" s="12" t="s">
        <v>28</v>
      </c>
      <c r="B12" s="13">
        <v>-302419140</v>
      </c>
      <c r="C12" s="13">
        <v>-46774286</v>
      </c>
      <c r="D12" s="13">
        <v>-69559272</v>
      </c>
      <c r="E12" s="13">
        <v>-74724086</v>
      </c>
      <c r="F12" s="13">
        <v>-13953065</v>
      </c>
      <c r="G12" s="13">
        <v>-7400413</v>
      </c>
      <c r="H12" s="6">
        <v>-12366030</v>
      </c>
      <c r="I12" s="13">
        <v>-11251838</v>
      </c>
    </row>
    <row r="13" spans="1:26" ht="15.75" x14ac:dyDescent="0.25">
      <c r="A13" s="4" t="s">
        <v>29</v>
      </c>
      <c r="B13" s="13">
        <v>0</v>
      </c>
      <c r="C13" s="13">
        <v>-327500</v>
      </c>
      <c r="D13" s="13">
        <v>-14036230</v>
      </c>
      <c r="E13" s="13">
        <v>0</v>
      </c>
      <c r="F13" s="13"/>
      <c r="G13" s="13"/>
      <c r="H13" s="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x14ac:dyDescent="0.25">
      <c r="A14" s="4" t="s">
        <v>32</v>
      </c>
      <c r="B14" s="13">
        <v>0</v>
      </c>
      <c r="C14" s="13">
        <v>-16024993</v>
      </c>
      <c r="D14" s="13"/>
      <c r="E14" s="13"/>
      <c r="F14" s="13"/>
      <c r="G14" s="13"/>
      <c r="H14" s="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x14ac:dyDescent="0.25">
      <c r="A15" s="14"/>
      <c r="B15" s="11">
        <f>SUM(B12)</f>
        <v>-302419140</v>
      </c>
      <c r="C15" s="11">
        <f>SUM(C12:C14)</f>
        <v>-63126779</v>
      </c>
      <c r="D15" s="11">
        <f>SUM(D12:D13)</f>
        <v>-83595502</v>
      </c>
      <c r="E15" s="11">
        <f t="shared" ref="E15:I15" si="1">SUM(E12)</f>
        <v>-74724086</v>
      </c>
      <c r="F15" s="11">
        <f t="shared" si="1"/>
        <v>-13953065</v>
      </c>
      <c r="G15" s="11">
        <f t="shared" si="1"/>
        <v>-7400413</v>
      </c>
      <c r="H15" s="11">
        <f t="shared" si="1"/>
        <v>-12366030</v>
      </c>
      <c r="I15" s="11">
        <f t="shared" si="1"/>
        <v>-11251838</v>
      </c>
    </row>
    <row r="16" spans="1:26" ht="15.75" x14ac:dyDescent="0.25">
      <c r="B16" s="13"/>
      <c r="C16" s="13"/>
      <c r="D16" s="13"/>
      <c r="E16" s="13"/>
      <c r="F16" s="13"/>
      <c r="G16" s="13"/>
      <c r="H16" s="6"/>
    </row>
    <row r="17" spans="1:9" ht="15.75" x14ac:dyDescent="0.25">
      <c r="A17" s="9" t="s">
        <v>37</v>
      </c>
      <c r="B17" s="13"/>
      <c r="C17" s="13"/>
      <c r="D17" s="13"/>
      <c r="E17" s="13"/>
      <c r="F17" s="13"/>
      <c r="G17" s="13"/>
      <c r="H17" s="6"/>
    </row>
    <row r="18" spans="1:9" ht="15.75" x14ac:dyDescent="0.25">
      <c r="A18" s="4" t="s">
        <v>38</v>
      </c>
      <c r="B18" s="13">
        <v>180000000</v>
      </c>
      <c r="C18" s="13">
        <v>140000000</v>
      </c>
      <c r="D18" s="13">
        <v>0</v>
      </c>
      <c r="E18" s="13">
        <v>0</v>
      </c>
      <c r="F18" s="13"/>
      <c r="G18" s="13">
        <v>0</v>
      </c>
      <c r="H18" s="13">
        <v>0</v>
      </c>
    </row>
    <row r="19" spans="1:9" ht="15.75" x14ac:dyDescent="0.25">
      <c r="A19" s="4" t="s">
        <v>39</v>
      </c>
      <c r="B19" s="13">
        <v>0</v>
      </c>
      <c r="C19" s="13"/>
      <c r="D19" s="13"/>
      <c r="E19" s="13">
        <v>-35026946</v>
      </c>
      <c r="F19" s="13"/>
      <c r="G19" s="13">
        <v>0</v>
      </c>
      <c r="H19" s="13">
        <v>0</v>
      </c>
    </row>
    <row r="20" spans="1:9" ht="15.75" x14ac:dyDescent="0.25">
      <c r="A20" s="12" t="s">
        <v>41</v>
      </c>
      <c r="B20" s="13">
        <v>0</v>
      </c>
      <c r="C20" s="13">
        <v>6064452250</v>
      </c>
      <c r="D20" s="13">
        <v>-6057988195</v>
      </c>
      <c r="E20" s="13">
        <v>-491361</v>
      </c>
      <c r="F20" s="13">
        <v>-13423</v>
      </c>
      <c r="G20" s="13">
        <v>0</v>
      </c>
      <c r="H20" s="13">
        <v>0</v>
      </c>
    </row>
    <row r="21" spans="1:9" ht="15.75" customHeight="1" x14ac:dyDescent="0.25">
      <c r="A21" s="4" t="s">
        <v>42</v>
      </c>
      <c r="B21" s="13">
        <v>26939122</v>
      </c>
      <c r="C21" s="13">
        <v>19591113</v>
      </c>
      <c r="D21" s="13">
        <v>-105179282</v>
      </c>
      <c r="E21" s="13">
        <v>14145837</v>
      </c>
      <c r="F21" s="13">
        <v>2125719</v>
      </c>
      <c r="G21" s="13">
        <v>0</v>
      </c>
      <c r="H21" s="13">
        <v>-3485000</v>
      </c>
      <c r="I21" s="13">
        <v>25000</v>
      </c>
    </row>
    <row r="22" spans="1:9" ht="15.75" customHeight="1" x14ac:dyDescent="0.25">
      <c r="A22" s="4" t="s">
        <v>43</v>
      </c>
      <c r="B22" s="13">
        <v>51256831</v>
      </c>
      <c r="C22" s="13">
        <v>23525178</v>
      </c>
      <c r="D22" s="13">
        <v>3682206</v>
      </c>
      <c r="E22" s="13">
        <v>-14911906</v>
      </c>
      <c r="F22" s="13">
        <v>-1385000</v>
      </c>
      <c r="G22" s="13">
        <v>0</v>
      </c>
      <c r="H22" s="13">
        <v>-1485000</v>
      </c>
      <c r="I22" s="13">
        <v>25000</v>
      </c>
    </row>
    <row r="23" spans="1:9" ht="15.75" customHeight="1" x14ac:dyDescent="0.25">
      <c r="A23" s="4" t="s">
        <v>44</v>
      </c>
      <c r="B23" s="13">
        <v>-7013489</v>
      </c>
      <c r="C23" s="13">
        <v>-36474514</v>
      </c>
      <c r="D23" s="13">
        <v>-41548839</v>
      </c>
      <c r="E23" s="13">
        <v>-25255339</v>
      </c>
      <c r="F23" s="13">
        <v>-3765691</v>
      </c>
      <c r="G23" s="13">
        <v>-13845891</v>
      </c>
      <c r="H23" s="6">
        <v>-13227122</v>
      </c>
      <c r="I23" s="13">
        <v>-71635</v>
      </c>
    </row>
    <row r="24" spans="1:9" ht="15.75" customHeight="1" x14ac:dyDescent="0.25">
      <c r="A24" s="14"/>
      <c r="B24" s="11">
        <f t="shared" ref="B24:C24" si="2">SUM(B18:B23)</f>
        <v>251182464</v>
      </c>
      <c r="C24" s="11">
        <f t="shared" si="2"/>
        <v>6211094027</v>
      </c>
      <c r="D24" s="11">
        <f>SUM(D20:D23)</f>
        <v>-6201034110</v>
      </c>
      <c r="E24" s="11">
        <f>SUM(E18:E23)</f>
        <v>-61539715</v>
      </c>
      <c r="F24" s="11">
        <f>SUM(F20:F23)</f>
        <v>-3038395</v>
      </c>
      <c r="G24" s="11">
        <f>SUM(G23)</f>
        <v>-13845891</v>
      </c>
      <c r="H24" s="11">
        <f t="shared" ref="H24:I24" si="3">SUM(H21:H23)</f>
        <v>-18197122</v>
      </c>
      <c r="I24" s="11">
        <f t="shared" si="3"/>
        <v>-21635</v>
      </c>
    </row>
    <row r="25" spans="1:9" ht="15.75" customHeight="1" x14ac:dyDescent="0.25">
      <c r="B25" s="13"/>
      <c r="C25" s="13"/>
      <c r="D25" s="13"/>
      <c r="E25" s="13"/>
      <c r="F25" s="13"/>
      <c r="G25" s="13"/>
      <c r="H25" s="6"/>
    </row>
    <row r="26" spans="1:9" ht="15.75" customHeight="1" x14ac:dyDescent="0.25">
      <c r="A26" s="14" t="s">
        <v>49</v>
      </c>
      <c r="B26" s="13">
        <f t="shared" ref="B26:H26" si="4">B9+B15+B24</f>
        <v>-9246082</v>
      </c>
      <c r="C26" s="13">
        <f t="shared" si="4"/>
        <v>6228979509</v>
      </c>
      <c r="D26" s="13">
        <f t="shared" si="4"/>
        <v>-6210503817</v>
      </c>
      <c r="E26" s="13">
        <f t="shared" si="4"/>
        <v>4818590</v>
      </c>
      <c r="F26" s="13">
        <f t="shared" si="4"/>
        <v>-18006572</v>
      </c>
      <c r="G26" s="13">
        <f t="shared" si="4"/>
        <v>-1271021</v>
      </c>
      <c r="H26" s="13">
        <f t="shared" si="4"/>
        <v>-2029427</v>
      </c>
      <c r="I26" s="13">
        <v>-947059</v>
      </c>
    </row>
    <row r="27" spans="1:9" ht="15.75" customHeight="1" x14ac:dyDescent="0.25">
      <c r="A27" s="17" t="s">
        <v>50</v>
      </c>
      <c r="B27" s="13">
        <v>13888045</v>
      </c>
      <c r="C27" s="13">
        <v>4641963</v>
      </c>
      <c r="D27" s="13">
        <v>6233621472</v>
      </c>
      <c r="E27" s="13">
        <v>23117655</v>
      </c>
      <c r="F27" s="11">
        <v>27936245</v>
      </c>
      <c r="G27" s="11">
        <v>9929674</v>
      </c>
      <c r="H27" s="6">
        <v>8658653</v>
      </c>
      <c r="I27" s="13">
        <v>6629226</v>
      </c>
    </row>
    <row r="28" spans="1:9" ht="15.75" customHeight="1" x14ac:dyDescent="0.25">
      <c r="A28" s="9" t="s">
        <v>51</v>
      </c>
      <c r="B28" s="11">
        <f t="shared" ref="B28:E28" si="5">SUM(B26:B27)</f>
        <v>4641963</v>
      </c>
      <c r="C28" s="11">
        <f t="shared" si="5"/>
        <v>6233621472</v>
      </c>
      <c r="D28" s="11">
        <f t="shared" si="5"/>
        <v>23117655</v>
      </c>
      <c r="E28" s="11">
        <f t="shared" si="5"/>
        <v>27936245</v>
      </c>
      <c r="F28" s="11">
        <f>SUM(F26:F27)+1</f>
        <v>9929674</v>
      </c>
      <c r="G28" s="11">
        <f t="shared" ref="G28:I28" si="6">SUM(G26:G27)</f>
        <v>8658653</v>
      </c>
      <c r="H28" s="11">
        <f t="shared" si="6"/>
        <v>6629226</v>
      </c>
      <c r="I28" s="11">
        <f t="shared" si="6"/>
        <v>5682167</v>
      </c>
    </row>
    <row r="29" spans="1:9" ht="15.75" customHeight="1" x14ac:dyDescent="0.25">
      <c r="B29" s="6"/>
      <c r="C29" s="6"/>
      <c r="D29" s="6"/>
      <c r="E29" s="6"/>
      <c r="F29" s="6"/>
      <c r="G29" s="6"/>
      <c r="H29" s="6"/>
    </row>
    <row r="30" spans="1:9" ht="15.75" customHeight="1" x14ac:dyDescent="0.25">
      <c r="A30" s="9" t="s">
        <v>53</v>
      </c>
      <c r="B30" s="18">
        <f>B9/('1'!B35/10)</f>
        <v>0.8748040416666667</v>
      </c>
      <c r="C30" s="18">
        <f>C9/('1'!C35/10)</f>
        <v>1.306649370967742</v>
      </c>
      <c r="D30" s="18">
        <f>D9/('1'!D35/10)</f>
        <v>1.0396324684431977</v>
      </c>
      <c r="E30" s="18">
        <f>E9/('1'!E35/10)</f>
        <v>1.7206218793828891</v>
      </c>
      <c r="F30" s="18">
        <f>F9/('1'!F35/10)</f>
        <v>-1.0765364802201619E-2</v>
      </c>
      <c r="G30" s="18">
        <f>G9/('1'!G35/10)</f>
        <v>0.192581712902093</v>
      </c>
      <c r="H30" s="18">
        <f>H9/('1'!H35/10)</f>
        <v>0.25008514318139097</v>
      </c>
      <c r="I30" s="18">
        <f>I9/('1'!I35/10)</f>
        <v>8.6196504592238099E-2</v>
      </c>
    </row>
    <row r="31" spans="1:9" ht="15.75" customHeight="1" x14ac:dyDescent="0.25">
      <c r="A31" s="9" t="s">
        <v>54</v>
      </c>
      <c r="B31" s="12">
        <v>48000000</v>
      </c>
      <c r="C31" s="12">
        <v>62000000</v>
      </c>
      <c r="D31" s="12">
        <v>71300000</v>
      </c>
      <c r="E31" s="12">
        <v>81995000</v>
      </c>
      <c r="F31" s="12">
        <v>94294250</v>
      </c>
      <c r="G31" s="12">
        <v>103723675</v>
      </c>
      <c r="H31" s="12">
        <v>114096042</v>
      </c>
      <c r="I31" s="12">
        <v>114096042</v>
      </c>
    </row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13.875" customWidth="1"/>
    <col min="2" max="7" width="8.375" customWidth="1"/>
    <col min="8" max="26" width="7.625" customWidth="1"/>
  </cols>
  <sheetData>
    <row r="1" spans="1:8" ht="15.75" x14ac:dyDescent="0.25">
      <c r="A1" s="1" t="s">
        <v>0</v>
      </c>
    </row>
    <row r="2" spans="1:8" x14ac:dyDescent="0.25">
      <c r="A2" s="14" t="s">
        <v>69</v>
      </c>
    </row>
    <row r="3" spans="1:8" ht="15.75" x14ac:dyDescent="0.25">
      <c r="A3" s="1" t="s">
        <v>3</v>
      </c>
    </row>
    <row r="4" spans="1:8" x14ac:dyDescent="0.25">
      <c r="A4" s="14"/>
      <c r="B4" s="12">
        <v>2012</v>
      </c>
      <c r="C4" s="12">
        <v>2013</v>
      </c>
      <c r="D4" s="12">
        <v>2014</v>
      </c>
      <c r="E4" s="12">
        <v>2015</v>
      </c>
      <c r="F4" s="12">
        <v>2016</v>
      </c>
      <c r="G4" s="12">
        <v>2017</v>
      </c>
      <c r="H4" s="12">
        <v>2018</v>
      </c>
    </row>
    <row r="5" spans="1:8" x14ac:dyDescent="0.25">
      <c r="A5" s="4" t="s">
        <v>70</v>
      </c>
      <c r="B5" s="21">
        <f>'2'!B21/'1'!B17</f>
        <v>4.4482542106404906E-2</v>
      </c>
      <c r="C5" s="21">
        <f>'2'!C21/'1'!C17</f>
        <v>1.0705545161397743E-2</v>
      </c>
      <c r="D5" s="21">
        <f>'2'!D21/'1'!D17</f>
        <v>8.3014095163207652E-2</v>
      </c>
      <c r="E5" s="21">
        <f>'2'!E21/'1'!E17</f>
        <v>7.1715053370854889E-2</v>
      </c>
      <c r="F5" s="21">
        <f>'2'!F21/'1'!F17</f>
        <v>4.5930506561622758E-2</v>
      </c>
      <c r="G5" s="21">
        <f>'2'!G21/'1'!G17</f>
        <v>4.7626616281019787E-2</v>
      </c>
      <c r="H5" s="21">
        <f>'2'!H21/'1'!H17</f>
        <v>2.5639143790434287E-2</v>
      </c>
    </row>
    <row r="6" spans="1:8" x14ac:dyDescent="0.25">
      <c r="A6" s="4" t="s">
        <v>73</v>
      </c>
      <c r="B6" s="21">
        <f>'2'!B21/'1'!B34</f>
        <v>7.0289103851079851E-2</v>
      </c>
      <c r="C6" s="21">
        <f>'2'!C21/'1'!C34</f>
        <v>0.10255102415009171</v>
      </c>
      <c r="D6" s="21">
        <f>'2'!D21/'1'!D34</f>
        <v>0.10676130672933895</v>
      </c>
      <c r="E6" s="21">
        <f>'2'!E21/'1'!E34</f>
        <v>9.3501206134507187E-2</v>
      </c>
      <c r="F6" s="21">
        <f>'2'!F21/'1'!F34</f>
        <v>5.9929899330603796E-2</v>
      </c>
      <c r="G6" s="21">
        <f>'2'!G21/'1'!G34</f>
        <v>6.266427960591836E-2</v>
      </c>
      <c r="H6" s="21">
        <f>'2'!H21/'1'!H34</f>
        <v>3.3804601481210395E-2</v>
      </c>
    </row>
    <row r="7" spans="1:8" x14ac:dyDescent="0.25">
      <c r="A7" s="4" t="s">
        <v>76</v>
      </c>
      <c r="B7" s="18">
        <f>'1'!B22/'1'!B34</f>
        <v>0.23191508611800052</v>
      </c>
      <c r="C7" s="18">
        <f>'1'!C22/'1'!C34</f>
        <v>0.19116730305727805</v>
      </c>
      <c r="D7" s="18">
        <f>'1'!D22/'1'!D34</f>
        <v>6.3079561515968871E-2</v>
      </c>
      <c r="E7" s="18">
        <f>'1'!E22/'1'!E34</f>
        <v>6.7869538311496433E-2</v>
      </c>
      <c r="F7" s="18">
        <f>'1'!F22/'1'!F34</f>
        <v>6.5104872763604146E-2</v>
      </c>
      <c r="G7" s="18">
        <f>'1'!G22/'1'!G34</f>
        <v>6.1025122813037909E-2</v>
      </c>
      <c r="H7" s="18">
        <f>'1'!H22/'1'!H34</f>
        <v>5.7027919605365185E-2</v>
      </c>
    </row>
    <row r="8" spans="1:8" x14ac:dyDescent="0.25">
      <c r="A8" s="4" t="s">
        <v>77</v>
      </c>
      <c r="B8" s="18">
        <f>'1'!B11/'1'!B25</f>
        <v>1.5863581842431964</v>
      </c>
      <c r="C8" s="18">
        <f>'1'!C11/'1'!C25</f>
        <v>1.0519749998604881</v>
      </c>
      <c r="D8" s="18">
        <f>'1'!D11/'1'!D25</f>
        <v>2.6366726595343621</v>
      </c>
      <c r="E8" s="18">
        <f>'1'!E11/'1'!E25</f>
        <v>2.8653992657167335</v>
      </c>
      <c r="F8" s="18">
        <f>'1'!F11/'1'!F25</f>
        <v>3.1417038561435069</v>
      </c>
      <c r="G8" s="18">
        <f>'1'!G11/'1'!G25</f>
        <v>3.2450593117543254</v>
      </c>
      <c r="H8" s="18">
        <f>'1'!H11/'1'!H25</f>
        <v>3.3072801039761881</v>
      </c>
    </row>
    <row r="9" spans="1:8" x14ac:dyDescent="0.25">
      <c r="A9" s="4" t="s">
        <v>78</v>
      </c>
      <c r="B9" s="21">
        <f>'2'!B21/'2'!B5</f>
        <v>0.14943441276441125</v>
      </c>
      <c r="C9" s="21">
        <f>'2'!C21/'2'!C5</f>
        <v>0.1837269289118115</v>
      </c>
      <c r="D9" s="21">
        <f>'2'!D21/'2'!D5</f>
        <v>0.23270800013425269</v>
      </c>
      <c r="E9" s="21">
        <f>'2'!E21/'2'!E5</f>
        <v>0.21704852373120051</v>
      </c>
      <c r="F9" s="21">
        <f>'2'!F21/'2'!F5</f>
        <v>0.23465489044741911</v>
      </c>
      <c r="G9" s="21">
        <f>'2'!G21/'2'!G5</f>
        <v>0.23939295946341685</v>
      </c>
      <c r="H9" s="21">
        <f>'2'!H21/'2'!H5</f>
        <v>0.19058261907209326</v>
      </c>
    </row>
    <row r="10" spans="1:8" x14ac:dyDescent="0.25">
      <c r="A10" s="12" t="s">
        <v>79</v>
      </c>
      <c r="B10" s="21">
        <f>'2'!B11/'2'!B5</f>
        <v>0.27657545419855106</v>
      </c>
      <c r="C10" s="21">
        <f>'2'!C11/'2'!C5</f>
        <v>0.36391187844816097</v>
      </c>
      <c r="D10" s="21">
        <f>'2'!D11/'2'!D5</f>
        <v>0.3998551418875575</v>
      </c>
      <c r="E10" s="21">
        <f>'2'!E11/'2'!E5</f>
        <v>0.36359454091048188</v>
      </c>
      <c r="F10" s="21">
        <f>'2'!F11/'2'!F5</f>
        <v>0.34438001542993524</v>
      </c>
      <c r="G10" s="21">
        <f>'2'!G11/'2'!G5</f>
        <v>0.36701429080170644</v>
      </c>
      <c r="H10" s="21">
        <f>'2'!H11/'2'!H5</f>
        <v>0.30656965136416425</v>
      </c>
    </row>
    <row r="11" spans="1:8" x14ac:dyDescent="0.25">
      <c r="A11" s="4" t="s">
        <v>80</v>
      </c>
      <c r="B11" s="21">
        <f>'2'!B21/('1'!B34+'1'!B22)</f>
        <v>5.7056776593729548E-2</v>
      </c>
      <c r="C11" s="21">
        <f>'2'!C21/('1'!C34+'1'!C22)</f>
        <v>8.6092880392940468E-2</v>
      </c>
      <c r="D11" s="21">
        <f>'2'!D21/('1'!D34+'1'!D22)</f>
        <v>0.10042645028100775</v>
      </c>
      <c r="E11" s="21">
        <f>'2'!E21/('1'!E34+'1'!E22)</f>
        <v>8.7558641556861203E-2</v>
      </c>
      <c r="F11" s="21">
        <f>'2'!F21/('1'!F34+'1'!F22)</f>
        <v>5.626666524875152E-2</v>
      </c>
      <c r="G11" s="21">
        <f>'2'!G21/('1'!G34+'1'!G22)</f>
        <v>5.9060128038985527E-2</v>
      </c>
      <c r="H11" s="21">
        <f>'2'!H21/('1'!H34+'1'!H22)</f>
        <v>3.1980802828586716E-2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Nahida_37</dc:creator>
  <cp:lastModifiedBy>Anik</cp:lastModifiedBy>
  <dcterms:created xsi:type="dcterms:W3CDTF">2018-02-18T04:19:52Z</dcterms:created>
  <dcterms:modified xsi:type="dcterms:W3CDTF">2020-04-12T10:45:35Z</dcterms:modified>
</cp:coreProperties>
</file>