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Cement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2" i="3"/>
  <c r="H24" i="3"/>
  <c r="H11" i="3"/>
  <c r="H7" i="2"/>
  <c r="H12" i="2" s="1"/>
  <c r="H57" i="1"/>
  <c r="H49" i="1"/>
  <c r="H7" i="4" s="1"/>
  <c r="H39" i="1"/>
  <c r="H29" i="1"/>
  <c r="H20" i="1"/>
  <c r="H11" i="1"/>
  <c r="H34" i="3" l="1"/>
  <c r="H36" i="3" s="1"/>
  <c r="H39" i="3"/>
  <c r="H18" i="2"/>
  <c r="H20" i="2" s="1"/>
  <c r="H24" i="2" s="1"/>
  <c r="H10" i="4"/>
  <c r="H8" i="4"/>
  <c r="H56" i="1"/>
  <c r="H40" i="1"/>
  <c r="H54" i="1" s="1"/>
  <c r="H21" i="1"/>
  <c r="H9" i="4" l="1"/>
  <c r="H27" i="2"/>
  <c r="H5" i="4"/>
  <c r="H6" i="4"/>
  <c r="H11" i="4"/>
  <c r="B49" i="1"/>
  <c r="C57" i="1" l="1"/>
  <c r="D57" i="1"/>
  <c r="E57" i="1"/>
  <c r="F57" i="1"/>
  <c r="G57" i="1"/>
  <c r="B57" i="1"/>
  <c r="B11" i="1" l="1"/>
  <c r="G32" i="3" l="1"/>
  <c r="G24" i="3"/>
  <c r="G11" i="3"/>
  <c r="G39" i="3" s="1"/>
  <c r="G7" i="2"/>
  <c r="G12" i="2" s="1"/>
  <c r="G18" i="2" s="1"/>
  <c r="G20" i="2" s="1"/>
  <c r="G24" i="2" s="1"/>
  <c r="G39" i="1"/>
  <c r="G29" i="1"/>
  <c r="G40" i="1" s="1"/>
  <c r="G49" i="1"/>
  <c r="G20" i="1"/>
  <c r="G8" i="4" s="1"/>
  <c r="G11" i="1"/>
  <c r="C11" i="3"/>
  <c r="C39" i="3" s="1"/>
  <c r="C49" i="1"/>
  <c r="E49" i="1"/>
  <c r="B32" i="3"/>
  <c r="C32" i="3"/>
  <c r="D32" i="3"/>
  <c r="E32" i="3"/>
  <c r="B24" i="3"/>
  <c r="C24" i="3"/>
  <c r="D24" i="3"/>
  <c r="E24" i="3"/>
  <c r="B11" i="3"/>
  <c r="B39" i="3" s="1"/>
  <c r="D11" i="3"/>
  <c r="D39" i="3" s="1"/>
  <c r="E11" i="3"/>
  <c r="E39" i="3" s="1"/>
  <c r="D12" i="2"/>
  <c r="B7" i="2"/>
  <c r="B12" i="2" s="1"/>
  <c r="B18" i="2" s="1"/>
  <c r="B20" i="2" s="1"/>
  <c r="B24" i="2" s="1"/>
  <c r="C7" i="2"/>
  <c r="D7" i="2"/>
  <c r="E7" i="2"/>
  <c r="E12" i="2" s="1"/>
  <c r="E18" i="2" s="1"/>
  <c r="E20" i="2" s="1"/>
  <c r="E24" i="2" s="1"/>
  <c r="B39" i="1"/>
  <c r="C39" i="1"/>
  <c r="D39" i="1"/>
  <c r="E39" i="1"/>
  <c r="B29" i="1"/>
  <c r="C29" i="1"/>
  <c r="D29" i="1"/>
  <c r="E29" i="1"/>
  <c r="D49" i="1"/>
  <c r="B20" i="1"/>
  <c r="C20" i="1"/>
  <c r="C8" i="4" s="1"/>
  <c r="D20" i="1"/>
  <c r="E20" i="1"/>
  <c r="C11" i="1"/>
  <c r="D11" i="1"/>
  <c r="E11" i="1"/>
  <c r="F32" i="3"/>
  <c r="F24" i="3"/>
  <c r="F11" i="3"/>
  <c r="F39" i="3" s="1"/>
  <c r="F7" i="2"/>
  <c r="F12" i="2" s="1"/>
  <c r="F18" i="2" s="1"/>
  <c r="F20" i="2" s="1"/>
  <c r="F24" i="2" s="1"/>
  <c r="F39" i="1"/>
  <c r="F29" i="1"/>
  <c r="F49" i="1"/>
  <c r="F20" i="1"/>
  <c r="F11" i="1"/>
  <c r="C12" i="2" l="1"/>
  <c r="C18" i="2" s="1"/>
  <c r="C20" i="2" s="1"/>
  <c r="C24" i="2" s="1"/>
  <c r="D10" i="4"/>
  <c r="D18" i="2"/>
  <c r="D20" i="2" s="1"/>
  <c r="D24" i="2" s="1"/>
  <c r="F8" i="4"/>
  <c r="D8" i="4"/>
  <c r="G54" i="1"/>
  <c r="F10" i="4"/>
  <c r="B10" i="4"/>
  <c r="F7" i="4"/>
  <c r="F56" i="1"/>
  <c r="E10" i="4"/>
  <c r="E7" i="4"/>
  <c r="E56" i="1"/>
  <c r="G10" i="4"/>
  <c r="F34" i="3"/>
  <c r="F36" i="3" s="1"/>
  <c r="B21" i="1"/>
  <c r="B8" i="4"/>
  <c r="G21" i="1"/>
  <c r="G34" i="3"/>
  <c r="G36" i="3" s="1"/>
  <c r="B7" i="4"/>
  <c r="B56" i="1"/>
  <c r="G7" i="4"/>
  <c r="G56" i="1"/>
  <c r="E8" i="4"/>
  <c r="D7" i="4"/>
  <c r="D56" i="1"/>
  <c r="C10" i="4"/>
  <c r="C7" i="4"/>
  <c r="C56" i="1"/>
  <c r="D34" i="3"/>
  <c r="D36" i="3" s="1"/>
  <c r="F40" i="1"/>
  <c r="F54" i="1" s="1"/>
  <c r="D40" i="1"/>
  <c r="D54" i="1" s="1"/>
  <c r="D21" i="1"/>
  <c r="B34" i="3"/>
  <c r="B36" i="3" s="1"/>
  <c r="B40" i="1"/>
  <c r="B54" i="1" s="1"/>
  <c r="C34" i="3"/>
  <c r="C36" i="3" s="1"/>
  <c r="C40" i="1"/>
  <c r="C54" i="1" s="1"/>
  <c r="C21" i="1"/>
  <c r="E34" i="3"/>
  <c r="E36" i="3" s="1"/>
  <c r="E40" i="1"/>
  <c r="E54" i="1" s="1"/>
  <c r="E21" i="1"/>
  <c r="F21" i="1"/>
  <c r="E11" i="4" l="1"/>
  <c r="E6" i="4"/>
  <c r="E9" i="4"/>
  <c r="E5" i="4"/>
  <c r="E27" i="2"/>
  <c r="C9" i="4"/>
  <c r="C5" i="4"/>
  <c r="C6" i="4"/>
  <c r="C11" i="4"/>
  <c r="C27" i="2"/>
  <c r="F6" i="4"/>
  <c r="F11" i="4"/>
  <c r="F9" i="4"/>
  <c r="F5" i="4"/>
  <c r="F27" i="2"/>
  <c r="B6" i="4"/>
  <c r="B9" i="4"/>
  <c r="B5" i="4"/>
  <c r="B11" i="4"/>
  <c r="B27" i="2"/>
  <c r="D9" i="4"/>
  <c r="D5" i="4"/>
  <c r="D11" i="4"/>
  <c r="D6" i="4"/>
  <c r="D27" i="2"/>
  <c r="G9" i="4" l="1"/>
  <c r="G5" i="4"/>
  <c r="G6" i="4"/>
  <c r="G11" i="4"/>
  <c r="G27" i="2"/>
</calcChain>
</file>

<file path=xl/sharedStrings.xml><?xml version="1.0" encoding="utf-8"?>
<sst xmlns="http://schemas.openxmlformats.org/spreadsheetml/2006/main" count="109" uniqueCount="103">
  <si>
    <t>Property ,plant &amp; Equipment</t>
  </si>
  <si>
    <t xml:space="preserve">Capital work in progress </t>
  </si>
  <si>
    <t>Investments</t>
  </si>
  <si>
    <t>Investmnets in associates</t>
  </si>
  <si>
    <t>Inventories</t>
  </si>
  <si>
    <t>Trade re eivables</t>
  </si>
  <si>
    <t>Advances,deposit and repayments</t>
  </si>
  <si>
    <t>Other receivables</t>
  </si>
  <si>
    <t>Short term investments in Fixed Deposit</t>
  </si>
  <si>
    <t>Cash &amp; cash equivalents</t>
  </si>
  <si>
    <t>Share premium</t>
  </si>
  <si>
    <t>Revaluation reserve</t>
  </si>
  <si>
    <t>Retained earning</t>
  </si>
  <si>
    <t>Long term loans</t>
  </si>
  <si>
    <t>Deferred tax liability</t>
  </si>
  <si>
    <t>Trade payable</t>
  </si>
  <si>
    <t>Short term loans</t>
  </si>
  <si>
    <t>Current portion of long term loan</t>
  </si>
  <si>
    <t>Provision for WPPF and welfare fund</t>
  </si>
  <si>
    <t xml:space="preserve"> Current tax liability</t>
  </si>
  <si>
    <t xml:space="preserve"> Other liabiliites</t>
  </si>
  <si>
    <t>Gross Profit</t>
  </si>
  <si>
    <t>Administration expenses</t>
  </si>
  <si>
    <t xml:space="preserve"> Selling and disribution expense</t>
  </si>
  <si>
    <t xml:space="preserve"> Other operating income</t>
  </si>
  <si>
    <t xml:space="preserve"> Finance costs</t>
  </si>
  <si>
    <t>Current tax</t>
  </si>
  <si>
    <t>Deferred tax</t>
  </si>
  <si>
    <t>Cash receipts from customers and others</t>
  </si>
  <si>
    <t xml:space="preserve"> Acquisition of property ,plant &amp; equipment</t>
  </si>
  <si>
    <t xml:space="preserve"> Received from unquoted share of ECPVL Chittagong Ltd</t>
  </si>
  <si>
    <t xml:space="preserve"> Short term investmnets</t>
  </si>
  <si>
    <t xml:space="preserve"> Other Investmnets</t>
  </si>
  <si>
    <t xml:space="preserve"> Dividend income from investmnets into shares</t>
  </si>
  <si>
    <t xml:space="preserve"> Repayments/ Receipts of short term borrowing</t>
  </si>
  <si>
    <t>Dividend paid</t>
  </si>
  <si>
    <t>Fair value reserve</t>
  </si>
  <si>
    <t xml:space="preserve"> Sale of investment in unquoted shares</t>
  </si>
  <si>
    <t>Book Debts</t>
  </si>
  <si>
    <t>Deferred Liability ( Gratiuity)</t>
  </si>
  <si>
    <t>Provision for taxation</t>
  </si>
  <si>
    <t>Creditors &amp; accurals</t>
  </si>
  <si>
    <t>Receipts from other income</t>
  </si>
  <si>
    <t xml:space="preserve">Payment for capital work in progess </t>
  </si>
  <si>
    <t>Investment in Fixed Depsoit</t>
  </si>
  <si>
    <t xml:space="preserve">Proceeds from short term borrowing </t>
  </si>
  <si>
    <t>Proceeds from current portion of long term borrowing</t>
  </si>
  <si>
    <t>Debt to Equity</t>
  </si>
  <si>
    <t>Current Ratio</t>
  </si>
  <si>
    <t>Operating Margin</t>
  </si>
  <si>
    <t>Ratios</t>
  </si>
  <si>
    <t>Net Margin</t>
  </si>
  <si>
    <t>Share capital</t>
  </si>
  <si>
    <t>Slae proceeds fo ECPV Ltd's share</t>
  </si>
  <si>
    <t>As at year end</t>
  </si>
  <si>
    <t>Confidence Cement</t>
  </si>
  <si>
    <t>Return on Asset (ROA)</t>
  </si>
  <si>
    <t>Return on Equity (ROE)</t>
  </si>
  <si>
    <t>Return on Invested Capital (ROIC)</t>
  </si>
  <si>
    <t>ASSETS</t>
  </si>
  <si>
    <t>NON CURRENT ASSETS</t>
  </si>
  <si>
    <t>CURRENT ASSETS</t>
  </si>
  <si>
    <t>Liabilities and Capital</t>
  </si>
  <si>
    <t>Liabilities</t>
  </si>
  <si>
    <t>General reserve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</si>
  <si>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</si>
  <si>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</si>
  <si>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</si>
  <si>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</si>
  <si>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</si>
  <si>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</si>
  <si>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</si>
  <si>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</si>
  <si>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Profit</t>
  </si>
  <si>
    <t>Non-Operating Income/(Expenses)</t>
  </si>
  <si>
    <t xml:space="preserve"> Contribution to WPPF and welfare fund</t>
  </si>
  <si>
    <t>Profit Before contribution to WPPF &amp; WF</t>
  </si>
  <si>
    <t>Profit Before Taxation</t>
  </si>
  <si>
    <t>Provision for Taxation</t>
  </si>
  <si>
    <t>Net Profit</t>
  </si>
  <si>
    <t>Non operating income/loss</t>
  </si>
  <si>
    <t xml:space="preserve">Share of profit /loss of associates </t>
  </si>
  <si>
    <t xml:space="preserve"> Finance  income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</si>
  <si>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</si>
  <si>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</si>
  <si>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</si>
  <si>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</si>
  <si>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</si>
  <si>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Repayments/ Receipts of long term loans</t>
  </si>
  <si>
    <t>Net Change in Cash Flows</t>
  </si>
  <si>
    <t>Cash and Cash Equivalents at Beginning Period</t>
  </si>
  <si>
    <t>Cash and Cash Equivalents at End of Period</t>
  </si>
  <si>
    <t>Effects of exchange rate changes on cash and cash equivalents</t>
  </si>
  <si>
    <t>Net Operating Cash Flow Per Share</t>
  </si>
  <si>
    <t>Shares to Calculate NOCFPS</t>
  </si>
  <si>
    <t>Net Cash Flows - Financing Activities</t>
  </si>
  <si>
    <t>Operating Incomes/Expenses</t>
  </si>
  <si>
    <t xml:space="preserve"> Sale proceeds of property ,plant and equipment</t>
  </si>
  <si>
    <t>Defined benefit obligation</t>
  </si>
  <si>
    <t>Balance Sheet</t>
  </si>
  <si>
    <t>Income tax paid</t>
  </si>
  <si>
    <t>Interest paid</t>
  </si>
  <si>
    <t>Cash payments to suppliers ,employees and nothers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</si>
</sst>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43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0" fontId="3" fillId="0" borderId="0" xfId="0" applyFont="1"/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1" xfId="0" applyFont="1" applyBorder="1"/>
    <xf numFmtId="165" fontId="0" fillId="0" borderId="0" xfId="0" applyNumberFormat="1"/>
    <xf numFmtId="0" fontId="2" fillId="0" borderId="0" xfId="0" applyFont="1" applyBorder="1"/>
    <xf numFmtId="0" fontId="2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zoomScaleNormal="100"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A56" sqref="A56:A57"/>
    </sheetView>
  </sheetViews>
  <sheetFormatPr defaultRowHeight="15" x14ac:dyDescent="0.25"/>
  <cols>
    <col min="1" max="1" width="37.42578125" bestFit="1" customWidth="1"/>
    <col min="2" max="2" width="16.140625" bestFit="1" customWidth="1"/>
    <col min="3" max="3" width="14.28515625" bestFit="1" customWidth="1"/>
    <col min="5" max="7" width="14.28515625" bestFit="1" customWidth="1"/>
    <col min="8" max="8" width="19" bestFit="1" customWidth="1"/>
  </cols>
  <sheetData>
    <row r="1" spans="1:8" x14ac:dyDescent="0.25">
      <c r="A1" s="1" t="s">
        <v>55</v>
      </c>
    </row>
    <row r="2" spans="1:8" x14ac:dyDescent="0.25">
      <c r="A2" s="1" t="s">
        <v>99</v>
      </c>
    </row>
    <row r="3" spans="1:8" x14ac:dyDescent="0.25">
      <c r="A3" t="s">
        <v>54</v>
      </c>
    </row>
    <row r="4" spans="1:8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11" t="s">
        <v>59</v>
      </c>
      <c r="B5" s="5"/>
      <c r="C5" s="5"/>
      <c r="D5" s="5"/>
      <c r="E5" s="5"/>
      <c r="F5" s="5"/>
      <c r="G5" s="5"/>
      <c r="H5" s="3"/>
    </row>
    <row r="6" spans="1:8" x14ac:dyDescent="0.25">
      <c r="A6" s="12" t="s">
        <v>60</v>
      </c>
      <c r="B6" s="5"/>
      <c r="C6" s="5"/>
      <c r="D6" s="5"/>
      <c r="E6" s="5"/>
      <c r="F6" s="5"/>
      <c r="G6" s="5"/>
      <c r="H6" s="3"/>
    </row>
    <row r="7" spans="1:8" x14ac:dyDescent="0.25">
      <c r="A7" t="s">
        <v>0</v>
      </c>
      <c r="B7" s="5">
        <v>2009477427</v>
      </c>
      <c r="C7" s="5">
        <v>1935795338</v>
      </c>
      <c r="D7" s="5"/>
      <c r="E7" s="5">
        <v>1853306834</v>
      </c>
      <c r="F7" s="5">
        <v>1766555329</v>
      </c>
      <c r="G7" s="5">
        <v>4155322547</v>
      </c>
      <c r="H7" s="5">
        <v>4093734733</v>
      </c>
    </row>
    <row r="8" spans="1:8" x14ac:dyDescent="0.25">
      <c r="A8" t="s">
        <v>1</v>
      </c>
      <c r="B8" s="5">
        <v>108267454</v>
      </c>
      <c r="C8" s="5">
        <v>316435955</v>
      </c>
      <c r="D8" s="5"/>
      <c r="E8" s="5">
        <v>1194498749</v>
      </c>
      <c r="F8" s="5">
        <v>2269837541</v>
      </c>
      <c r="G8" s="5">
        <v>90948685</v>
      </c>
      <c r="H8" s="5">
        <v>88685132</v>
      </c>
    </row>
    <row r="9" spans="1:8" x14ac:dyDescent="0.25">
      <c r="A9" t="s">
        <v>2</v>
      </c>
      <c r="B9" s="5">
        <v>708470710</v>
      </c>
      <c r="C9" s="5">
        <v>291747132</v>
      </c>
      <c r="D9" s="5"/>
      <c r="E9" s="5">
        <v>243548486</v>
      </c>
      <c r="F9" s="5">
        <v>366394526</v>
      </c>
      <c r="G9" s="5">
        <v>101031513</v>
      </c>
      <c r="H9" s="5">
        <v>80687100</v>
      </c>
    </row>
    <row r="10" spans="1:8" x14ac:dyDescent="0.25">
      <c r="A10" t="s">
        <v>3</v>
      </c>
      <c r="B10" s="5">
        <v>0</v>
      </c>
      <c r="C10" s="5">
        <v>74040241</v>
      </c>
      <c r="D10" s="5"/>
      <c r="E10" s="5">
        <v>279211141</v>
      </c>
      <c r="F10" s="5">
        <v>236399868</v>
      </c>
      <c r="G10" s="5">
        <v>670268537</v>
      </c>
      <c r="H10" s="5">
        <v>1234663513</v>
      </c>
    </row>
    <row r="11" spans="1:8" x14ac:dyDescent="0.25">
      <c r="A11" s="1"/>
      <c r="B11" s="6">
        <f t="shared" ref="B11:E11" si="0">SUM(B7:B10)</f>
        <v>2826215591</v>
      </c>
      <c r="C11" s="6">
        <f t="shared" si="0"/>
        <v>2618018666</v>
      </c>
      <c r="D11" s="6">
        <f t="shared" si="0"/>
        <v>0</v>
      </c>
      <c r="E11" s="6">
        <f t="shared" si="0"/>
        <v>3570565210</v>
      </c>
      <c r="F11" s="6">
        <f>SUM(F7:F10)</f>
        <v>4639187264</v>
      </c>
      <c r="G11" s="6">
        <f>SUM(G7:G10)</f>
        <v>5017571282</v>
      </c>
      <c r="H11" s="6">
        <f>SUM(H7:H10)</f>
        <v>5497770478</v>
      </c>
    </row>
    <row r="12" spans="1:8" x14ac:dyDescent="0.25">
      <c r="A12" s="12" t="s">
        <v>61</v>
      </c>
      <c r="B12" s="5"/>
      <c r="C12" s="5"/>
      <c r="D12" s="5"/>
      <c r="E12" s="5"/>
      <c r="F12" s="5"/>
      <c r="G12" s="5"/>
      <c r="H12" s="3"/>
    </row>
    <row r="13" spans="1:8" x14ac:dyDescent="0.25">
      <c r="A13" t="s">
        <v>4</v>
      </c>
      <c r="B13" s="5">
        <v>233412271</v>
      </c>
      <c r="C13" s="5">
        <v>396303714</v>
      </c>
      <c r="D13" s="5"/>
      <c r="E13" s="5">
        <v>381681467</v>
      </c>
      <c r="F13" s="5">
        <v>524279873</v>
      </c>
      <c r="G13" s="5">
        <v>756294567</v>
      </c>
      <c r="H13" s="5">
        <v>581686668</v>
      </c>
    </row>
    <row r="14" spans="1:8" x14ac:dyDescent="0.25">
      <c r="A14" t="s">
        <v>5</v>
      </c>
      <c r="B14" s="5">
        <v>0</v>
      </c>
      <c r="C14" s="5">
        <v>739051832</v>
      </c>
      <c r="D14" s="5"/>
      <c r="E14" s="5">
        <v>762689419</v>
      </c>
      <c r="F14" s="5">
        <v>859585226</v>
      </c>
      <c r="G14" s="5">
        <v>1022013946</v>
      </c>
      <c r="H14" s="5">
        <v>950872851</v>
      </c>
    </row>
    <row r="15" spans="1:8" x14ac:dyDescent="0.25">
      <c r="A15" t="s">
        <v>38</v>
      </c>
      <c r="B15" s="5">
        <v>583170584</v>
      </c>
      <c r="C15" s="5"/>
      <c r="D15" s="5"/>
      <c r="E15" s="5"/>
      <c r="F15" s="5"/>
      <c r="G15" s="5"/>
      <c r="H15" s="5"/>
    </row>
    <row r="16" spans="1:8" x14ac:dyDescent="0.25">
      <c r="A16" t="s">
        <v>6</v>
      </c>
      <c r="B16" s="5">
        <v>763282961</v>
      </c>
      <c r="C16" s="5">
        <v>1023334440</v>
      </c>
      <c r="D16" s="5"/>
      <c r="E16" s="5">
        <v>1129272069</v>
      </c>
      <c r="F16" s="5">
        <v>578440993</v>
      </c>
      <c r="G16" s="5">
        <v>1025494236</v>
      </c>
      <c r="H16" s="5">
        <v>1599824851</v>
      </c>
    </row>
    <row r="17" spans="1:8" x14ac:dyDescent="0.25">
      <c r="A17" t="s">
        <v>7</v>
      </c>
      <c r="B17" s="5">
        <v>72933623</v>
      </c>
      <c r="C17" s="5">
        <v>90529372</v>
      </c>
      <c r="D17" s="5"/>
      <c r="E17" s="5">
        <v>118852516</v>
      </c>
      <c r="F17" s="5">
        <v>128391767</v>
      </c>
      <c r="G17" s="5">
        <v>80017915</v>
      </c>
      <c r="H17" s="5">
        <v>100141507</v>
      </c>
    </row>
    <row r="18" spans="1:8" x14ac:dyDescent="0.25">
      <c r="A18" t="s">
        <v>8</v>
      </c>
      <c r="B18" s="5">
        <v>0</v>
      </c>
      <c r="C18" s="5">
        <v>126099000</v>
      </c>
      <c r="D18" s="5"/>
      <c r="E18" s="5">
        <v>144599563</v>
      </c>
      <c r="F18" s="5">
        <v>130613000</v>
      </c>
      <c r="G18" s="5">
        <v>250000000</v>
      </c>
      <c r="H18" s="5">
        <v>250000000</v>
      </c>
    </row>
    <row r="19" spans="1:8" x14ac:dyDescent="0.25">
      <c r="A19" t="s">
        <v>9</v>
      </c>
      <c r="B19" s="5">
        <v>108087011</v>
      </c>
      <c r="C19" s="5">
        <v>68115966</v>
      </c>
      <c r="D19" s="5"/>
      <c r="E19" s="5">
        <v>138339620</v>
      </c>
      <c r="F19" s="5">
        <v>863557551</v>
      </c>
      <c r="G19" s="5">
        <v>49425599</v>
      </c>
      <c r="H19" s="5">
        <v>113779851</v>
      </c>
    </row>
    <row r="20" spans="1:8" x14ac:dyDescent="0.25">
      <c r="A20" s="1"/>
      <c r="B20" s="6">
        <f t="shared" ref="B20:E20" si="1">SUM(B13:B19)</f>
        <v>1760886450</v>
      </c>
      <c r="C20" s="6">
        <f t="shared" si="1"/>
        <v>2443434324</v>
      </c>
      <c r="D20" s="6">
        <f t="shared" si="1"/>
        <v>0</v>
      </c>
      <c r="E20" s="6">
        <f t="shared" si="1"/>
        <v>2675434654</v>
      </c>
      <c r="F20" s="6">
        <f>SUM(F13:F19)</f>
        <v>3084868410</v>
      </c>
      <c r="G20" s="6">
        <f>SUM(G13:G19)</f>
        <v>3183246263</v>
      </c>
      <c r="H20" s="6">
        <f>SUM(H13:H19)</f>
        <v>3596305728</v>
      </c>
    </row>
    <row r="21" spans="1:8" x14ac:dyDescent="0.25">
      <c r="A21" s="1"/>
      <c r="B21" s="6">
        <f t="shared" ref="B21:E21" si="2">B11+B20</f>
        <v>4587102041</v>
      </c>
      <c r="C21" s="6">
        <f t="shared" si="2"/>
        <v>5061452990</v>
      </c>
      <c r="D21" s="6">
        <f t="shared" si="2"/>
        <v>0</v>
      </c>
      <c r="E21" s="6">
        <f t="shared" si="2"/>
        <v>6245999864</v>
      </c>
      <c r="F21" s="6">
        <f>F11+F20</f>
        <v>7724055674</v>
      </c>
      <c r="G21" s="6">
        <f>G11+G20</f>
        <v>8200817545</v>
      </c>
      <c r="H21" s="6">
        <f>H11+H20</f>
        <v>9094076206</v>
      </c>
    </row>
    <row r="22" spans="1:8" ht="15.75" x14ac:dyDescent="0.25">
      <c r="A22" s="13" t="s">
        <v>62</v>
      </c>
      <c r="B22" s="5"/>
      <c r="C22" s="5"/>
      <c r="D22" s="5"/>
      <c r="E22" s="5"/>
      <c r="F22" s="5"/>
      <c r="G22" s="5"/>
      <c r="H22" s="3"/>
    </row>
    <row r="23" spans="1:8" ht="15.75" x14ac:dyDescent="0.25">
      <c r="A23" s="14" t="s">
        <v>63</v>
      </c>
      <c r="B23" s="5"/>
      <c r="C23" s="5"/>
      <c r="D23" s="5"/>
      <c r="E23" s="5"/>
      <c r="F23" s="5"/>
      <c r="G23" s="5"/>
      <c r="H23" s="3"/>
    </row>
    <row r="24" spans="1:8" x14ac:dyDescent="0.25">
      <c r="A24" s="12" t="s">
        <v>65</v>
      </c>
      <c r="B24" s="5"/>
      <c r="C24" s="5"/>
      <c r="D24" s="5"/>
      <c r="E24" s="5"/>
      <c r="F24" s="5"/>
      <c r="G24" s="5"/>
      <c r="H24" s="3"/>
    </row>
    <row r="25" spans="1:8" x14ac:dyDescent="0.25">
      <c r="A25" t="s">
        <v>13</v>
      </c>
      <c r="B25" s="5">
        <v>78725253</v>
      </c>
      <c r="C25" s="5">
        <v>67043643</v>
      </c>
      <c r="D25" s="5"/>
      <c r="E25" s="5">
        <v>3150562</v>
      </c>
      <c r="F25" s="5">
        <v>0</v>
      </c>
      <c r="G25" s="5">
        <v>89641795</v>
      </c>
      <c r="H25" s="3">
        <v>1451421874</v>
      </c>
    </row>
    <row r="26" spans="1:8" x14ac:dyDescent="0.25">
      <c r="A26" s="2" t="s">
        <v>39</v>
      </c>
      <c r="B26" s="5">
        <v>28031330</v>
      </c>
      <c r="C26" s="5"/>
      <c r="D26" s="5"/>
      <c r="E26" s="5"/>
      <c r="F26" s="5"/>
      <c r="G26" s="5"/>
      <c r="H26" s="3"/>
    </row>
    <row r="27" spans="1:8" x14ac:dyDescent="0.25">
      <c r="A27" t="s">
        <v>98</v>
      </c>
      <c r="B27" s="5">
        <v>0</v>
      </c>
      <c r="C27" s="5">
        <v>35661636</v>
      </c>
      <c r="D27" s="5"/>
      <c r="E27" s="5">
        <v>49696235</v>
      </c>
      <c r="F27" s="5">
        <v>56764840</v>
      </c>
      <c r="G27" s="5">
        <v>64086475</v>
      </c>
      <c r="H27" s="3">
        <v>65891283</v>
      </c>
    </row>
    <row r="28" spans="1:8" x14ac:dyDescent="0.25">
      <c r="A28" t="s">
        <v>14</v>
      </c>
      <c r="B28" s="5">
        <v>303247882</v>
      </c>
      <c r="C28" s="5">
        <v>302316169</v>
      </c>
      <c r="D28" s="5"/>
      <c r="E28" s="5">
        <v>235424598</v>
      </c>
      <c r="F28" s="5">
        <v>210536218</v>
      </c>
      <c r="G28" s="5">
        <v>209785503</v>
      </c>
      <c r="H28" s="3">
        <v>231406533</v>
      </c>
    </row>
    <row r="29" spans="1:8" x14ac:dyDescent="0.25">
      <c r="A29" s="1"/>
      <c r="B29" s="6">
        <f t="shared" ref="B29:H29" si="3">SUM(B25:B28)</f>
        <v>410004465</v>
      </c>
      <c r="C29" s="6">
        <f t="shared" si="3"/>
        <v>405021448</v>
      </c>
      <c r="D29" s="6">
        <f t="shared" si="3"/>
        <v>0</v>
      </c>
      <c r="E29" s="6">
        <f t="shared" si="3"/>
        <v>288271395</v>
      </c>
      <c r="F29" s="6">
        <f t="shared" si="3"/>
        <v>267301058</v>
      </c>
      <c r="G29" s="6">
        <f t="shared" si="3"/>
        <v>363513773</v>
      </c>
      <c r="H29" s="6">
        <f t="shared" si="3"/>
        <v>1748719690</v>
      </c>
    </row>
    <row r="30" spans="1:8" x14ac:dyDescent="0.25">
      <c r="A30" s="12" t="s">
        <v>66</v>
      </c>
      <c r="B30" s="5"/>
      <c r="C30" s="5"/>
      <c r="D30" s="5"/>
      <c r="E30" s="5"/>
      <c r="F30" s="5"/>
      <c r="G30" s="5"/>
      <c r="H30" s="3"/>
    </row>
    <row r="31" spans="1:8" x14ac:dyDescent="0.25">
      <c r="A31" t="s">
        <v>15</v>
      </c>
      <c r="B31" s="5">
        <v>0</v>
      </c>
      <c r="C31" s="5">
        <v>167770934</v>
      </c>
      <c r="D31" s="5"/>
      <c r="E31" s="5">
        <v>187691730</v>
      </c>
      <c r="F31" s="5">
        <v>275486883</v>
      </c>
      <c r="G31" s="5">
        <v>478082235</v>
      </c>
      <c r="H31" s="3">
        <f>293656866+10124</f>
        <v>293666990</v>
      </c>
    </row>
    <row r="32" spans="1:8" x14ac:dyDescent="0.25">
      <c r="A32" t="s">
        <v>16</v>
      </c>
      <c r="B32" s="5">
        <v>856009317</v>
      </c>
      <c r="C32" s="5">
        <v>1303282125</v>
      </c>
      <c r="D32" s="5"/>
      <c r="E32" s="5">
        <v>1962552995</v>
      </c>
      <c r="F32" s="5">
        <v>3186091585</v>
      </c>
      <c r="G32" s="5">
        <v>3069653003</v>
      </c>
      <c r="H32" s="3">
        <v>2233086153</v>
      </c>
    </row>
    <row r="33" spans="1:8" x14ac:dyDescent="0.25">
      <c r="A33" t="s">
        <v>41</v>
      </c>
      <c r="B33" s="5">
        <v>192856352</v>
      </c>
      <c r="C33" s="5"/>
      <c r="D33" s="5"/>
      <c r="E33" s="5"/>
      <c r="F33" s="5"/>
      <c r="G33" s="5"/>
      <c r="H33" s="3"/>
    </row>
    <row r="34" spans="1:8" x14ac:dyDescent="0.25">
      <c r="A34" t="s">
        <v>17</v>
      </c>
      <c r="B34" s="5">
        <v>40920165</v>
      </c>
      <c r="C34" s="5">
        <v>28080000</v>
      </c>
      <c r="D34" s="5"/>
      <c r="E34" s="5">
        <v>17280000</v>
      </c>
      <c r="F34" s="5">
        <v>4149813</v>
      </c>
      <c r="G34" s="5"/>
      <c r="H34" s="3">
        <v>262615385</v>
      </c>
    </row>
    <row r="35" spans="1:8" x14ac:dyDescent="0.25">
      <c r="A35" t="s">
        <v>18</v>
      </c>
      <c r="B35" s="5">
        <v>0</v>
      </c>
      <c r="C35" s="5">
        <v>20047002</v>
      </c>
      <c r="D35" s="5"/>
      <c r="E35" s="5">
        <v>28775767</v>
      </c>
      <c r="F35" s="5">
        <v>5218933</v>
      </c>
      <c r="G35" s="5"/>
      <c r="H35" s="3"/>
    </row>
    <row r="36" spans="1:8" x14ac:dyDescent="0.25">
      <c r="A36" t="s">
        <v>40</v>
      </c>
      <c r="B36" s="5">
        <v>157837195</v>
      </c>
      <c r="C36" s="5"/>
      <c r="D36" s="5"/>
      <c r="E36" s="5"/>
      <c r="F36" s="5"/>
      <c r="G36" s="5"/>
      <c r="H36" s="3"/>
    </row>
    <row r="37" spans="1:8" x14ac:dyDescent="0.25">
      <c r="A37" t="s">
        <v>19</v>
      </c>
      <c r="B37" s="5">
        <v>0</v>
      </c>
      <c r="C37" s="5">
        <v>133868341</v>
      </c>
      <c r="D37" s="5"/>
      <c r="E37" s="5">
        <v>182413304</v>
      </c>
      <c r="F37" s="5">
        <v>78429344</v>
      </c>
      <c r="G37" s="5">
        <v>60237568</v>
      </c>
      <c r="H37" s="3">
        <v>54909346</v>
      </c>
    </row>
    <row r="38" spans="1:8" x14ac:dyDescent="0.25">
      <c r="A38" t="s">
        <v>20</v>
      </c>
      <c r="B38" s="5">
        <v>0</v>
      </c>
      <c r="C38" s="5">
        <v>105138094</v>
      </c>
      <c r="D38" s="5"/>
      <c r="E38" s="5">
        <v>260395095</v>
      </c>
      <c r="F38" s="5">
        <v>123629087</v>
      </c>
      <c r="G38" s="5">
        <v>125991928</v>
      </c>
      <c r="H38" s="3">
        <v>144606718</v>
      </c>
    </row>
    <row r="39" spans="1:8" x14ac:dyDescent="0.25">
      <c r="A39" s="6"/>
      <c r="B39" s="6">
        <f t="shared" ref="B39:E39" si="4">SUM(B31:B38)</f>
        <v>1247623029</v>
      </c>
      <c r="C39" s="6">
        <f t="shared" si="4"/>
        <v>1758186496</v>
      </c>
      <c r="D39" s="6">
        <f t="shared" si="4"/>
        <v>0</v>
      </c>
      <c r="E39" s="6">
        <f t="shared" si="4"/>
        <v>2639108891</v>
      </c>
      <c r="F39" s="6">
        <f>SUM(F31:F38)</f>
        <v>3673005645</v>
      </c>
      <c r="G39" s="6">
        <f>SUM(G31:G38)</f>
        <v>3733964734</v>
      </c>
      <c r="H39" s="6">
        <f>SUM(H31:H38)</f>
        <v>2988884592</v>
      </c>
    </row>
    <row r="40" spans="1:8" x14ac:dyDescent="0.25">
      <c r="A40" s="1"/>
      <c r="B40" s="6">
        <f t="shared" ref="B40:E40" si="5">B29+B39</f>
        <v>1657627494</v>
      </c>
      <c r="C40" s="6">
        <f t="shared" si="5"/>
        <v>2163207944</v>
      </c>
      <c r="D40" s="6">
        <f t="shared" si="5"/>
        <v>0</v>
      </c>
      <c r="E40" s="6">
        <f t="shared" si="5"/>
        <v>2927380286</v>
      </c>
      <c r="F40" s="6">
        <f>F29+F39</f>
        <v>3940306703</v>
      </c>
      <c r="G40" s="6">
        <f>G29+G39</f>
        <v>4097478507</v>
      </c>
      <c r="H40" s="6">
        <f>H29+H39</f>
        <v>4737604282</v>
      </c>
    </row>
    <row r="41" spans="1:8" x14ac:dyDescent="0.25">
      <c r="A41" s="1"/>
      <c r="B41" s="6"/>
      <c r="C41" s="6"/>
      <c r="D41" s="6"/>
      <c r="E41" s="6"/>
      <c r="F41" s="6"/>
      <c r="G41" s="6"/>
      <c r="H41" s="3"/>
    </row>
    <row r="42" spans="1:8" x14ac:dyDescent="0.25">
      <c r="A42" s="12" t="s">
        <v>67</v>
      </c>
      <c r="B42" s="5"/>
      <c r="C42" s="5"/>
      <c r="D42" s="5"/>
      <c r="E42" s="5"/>
      <c r="F42" s="5"/>
      <c r="G42" s="5"/>
      <c r="H42" s="3"/>
    </row>
    <row r="43" spans="1:8" x14ac:dyDescent="0.25">
      <c r="A43" t="s">
        <v>52</v>
      </c>
      <c r="B43" s="5">
        <v>449935200</v>
      </c>
      <c r="C43" s="5">
        <v>449935200</v>
      </c>
      <c r="D43" s="5"/>
      <c r="E43" s="5">
        <v>449935200</v>
      </c>
      <c r="F43" s="5">
        <v>449935200</v>
      </c>
      <c r="G43" s="5">
        <v>539922240</v>
      </c>
      <c r="H43" s="3">
        <v>647906680</v>
      </c>
    </row>
    <row r="44" spans="1:8" x14ac:dyDescent="0.25">
      <c r="A44" t="s">
        <v>10</v>
      </c>
      <c r="B44" s="5">
        <v>658089549</v>
      </c>
      <c r="C44" s="5">
        <v>658089549</v>
      </c>
      <c r="D44" s="5"/>
      <c r="E44" s="5">
        <v>658089549</v>
      </c>
      <c r="F44" s="5">
        <v>658089549</v>
      </c>
      <c r="G44" s="5">
        <v>658089549</v>
      </c>
      <c r="H44" s="3">
        <v>658089549</v>
      </c>
    </row>
    <row r="45" spans="1:8" x14ac:dyDescent="0.25">
      <c r="A45" t="s">
        <v>64</v>
      </c>
      <c r="B45" s="5">
        <v>371862754</v>
      </c>
      <c r="C45" s="5">
        <v>371862754</v>
      </c>
      <c r="D45" s="5"/>
      <c r="E45" s="5">
        <v>371862754</v>
      </c>
      <c r="F45" s="5">
        <v>371862754</v>
      </c>
      <c r="G45" s="5">
        <v>371862754</v>
      </c>
      <c r="H45" s="5">
        <v>371862754</v>
      </c>
    </row>
    <row r="46" spans="1:8" x14ac:dyDescent="0.25">
      <c r="A46" t="s">
        <v>11</v>
      </c>
      <c r="B46" s="5">
        <v>728366691</v>
      </c>
      <c r="C46" s="5">
        <v>743162356</v>
      </c>
      <c r="D46" s="5"/>
      <c r="E46" s="5">
        <v>675261395</v>
      </c>
      <c r="F46" s="5">
        <v>577705317</v>
      </c>
      <c r="G46" s="5">
        <v>537636210</v>
      </c>
      <c r="H46" s="3">
        <v>497952337</v>
      </c>
    </row>
    <row r="47" spans="1:8" x14ac:dyDescent="0.25">
      <c r="A47" t="s">
        <v>36</v>
      </c>
      <c r="B47" s="5">
        <v>721220353</v>
      </c>
      <c r="C47" s="5">
        <v>9167533</v>
      </c>
      <c r="D47" s="5"/>
      <c r="E47" s="5"/>
      <c r="F47" s="5"/>
      <c r="G47" s="5"/>
      <c r="H47" s="3"/>
    </row>
    <row r="48" spans="1:8" x14ac:dyDescent="0.25">
      <c r="A48" t="s">
        <v>12</v>
      </c>
      <c r="B48" s="5">
        <v>0</v>
      </c>
      <c r="C48" s="5">
        <v>684362720</v>
      </c>
      <c r="D48" s="5"/>
      <c r="E48" s="5">
        <v>1163470680</v>
      </c>
      <c r="F48" s="5">
        <v>1726156151</v>
      </c>
      <c r="G48" s="5">
        <v>1995828285</v>
      </c>
      <c r="H48" s="3">
        <v>2180660604</v>
      </c>
    </row>
    <row r="49" spans="1:8" x14ac:dyDescent="0.25">
      <c r="A49" s="1"/>
      <c r="B49" s="6">
        <f>SUM(B42:B48)</f>
        <v>2929474547</v>
      </c>
      <c r="C49" s="6">
        <f>C43+C44+C45+C46-C47+C48</f>
        <v>2898245046</v>
      </c>
      <c r="D49" s="6">
        <f>SUM(D42:D48)</f>
        <v>0</v>
      </c>
      <c r="E49" s="6">
        <f>SUM(E42:E48)</f>
        <v>3318619578</v>
      </c>
      <c r="F49" s="6">
        <f>SUM(F42:F48)</f>
        <v>3783748971</v>
      </c>
      <c r="G49" s="6">
        <f>SUM(G42:G48)</f>
        <v>4103339038</v>
      </c>
      <c r="H49" s="6">
        <f>SUM(H42:H48)</f>
        <v>4356471924</v>
      </c>
    </row>
    <row r="50" spans="1:8" x14ac:dyDescent="0.25">
      <c r="A50" s="1"/>
      <c r="B50" s="6"/>
      <c r="C50" s="6"/>
      <c r="D50" s="6"/>
      <c r="E50" s="6"/>
      <c r="F50" s="6"/>
      <c r="G50" s="6"/>
      <c r="H50" s="3"/>
    </row>
    <row r="51" spans="1:8" x14ac:dyDescent="0.25">
      <c r="A51" s="1"/>
      <c r="B51" s="6"/>
      <c r="C51" s="6"/>
      <c r="D51" s="6"/>
      <c r="E51" s="6"/>
      <c r="F51" s="6"/>
      <c r="G51" s="6"/>
      <c r="H51" s="3"/>
    </row>
    <row r="52" spans="1:8" x14ac:dyDescent="0.25">
      <c r="A52" s="1"/>
      <c r="B52" s="6"/>
      <c r="C52" s="6"/>
      <c r="D52" s="6"/>
      <c r="E52" s="6"/>
      <c r="F52" s="6"/>
      <c r="G52" s="6"/>
      <c r="H52" s="3"/>
    </row>
    <row r="53" spans="1:8" x14ac:dyDescent="0.25">
      <c r="A53" s="1"/>
      <c r="B53" s="6"/>
      <c r="C53" s="6"/>
      <c r="D53" s="6"/>
      <c r="E53" s="6"/>
      <c r="F53" s="6"/>
      <c r="G53" s="6"/>
      <c r="H53" s="3"/>
    </row>
    <row r="54" spans="1:8" x14ac:dyDescent="0.25">
      <c r="A54" s="1"/>
      <c r="B54" s="6">
        <f t="shared" ref="B54:H54" si="6">B49+B40</f>
        <v>4587102041</v>
      </c>
      <c r="C54" s="6">
        <f t="shared" si="6"/>
        <v>5061452990</v>
      </c>
      <c r="D54" s="6">
        <f t="shared" si="6"/>
        <v>0</v>
      </c>
      <c r="E54" s="6">
        <f t="shared" si="6"/>
        <v>6245999864</v>
      </c>
      <c r="F54" s="6">
        <f t="shared" si="6"/>
        <v>7724055674</v>
      </c>
      <c r="G54" s="6">
        <f t="shared" si="6"/>
        <v>8200817545</v>
      </c>
      <c r="H54" s="6">
        <f t="shared" si="6"/>
        <v>9094076206</v>
      </c>
    </row>
    <row r="55" spans="1:8" x14ac:dyDescent="0.25">
      <c r="B55" s="5"/>
      <c r="C55" s="5"/>
      <c r="D55" s="5"/>
      <c r="E55" s="5"/>
      <c r="F55" s="5"/>
      <c r="G55" s="5"/>
      <c r="H55" s="3"/>
    </row>
    <row r="56" spans="1:8" x14ac:dyDescent="0.25">
      <c r="A56" s="15" t="s">
        <v>68</v>
      </c>
      <c r="B56" s="7">
        <f t="shared" ref="B56:G56" si="7">B49/(B43/10)</f>
        <v>65.108810046424466</v>
      </c>
      <c r="C56" s="7">
        <f t="shared" si="7"/>
        <v>64.414721186517525</v>
      </c>
      <c r="D56" s="7" t="e">
        <f t="shared" si="7"/>
        <v>#DIV/0!</v>
      </c>
      <c r="E56" s="7">
        <f t="shared" si="7"/>
        <v>73.757722845423075</v>
      </c>
      <c r="F56" s="7">
        <f t="shared" si="7"/>
        <v>84.095420207176502</v>
      </c>
      <c r="G56" s="7">
        <f t="shared" si="7"/>
        <v>75.998703776306755</v>
      </c>
      <c r="H56" s="7">
        <f t="shared" ref="H56" si="8">H49/(H43/10)</f>
        <v>67.239188273224784</v>
      </c>
    </row>
    <row r="57" spans="1:8" x14ac:dyDescent="0.25">
      <c r="A57" s="15" t="s">
        <v>69</v>
      </c>
      <c r="B57" s="16">
        <f>B43/10</f>
        <v>44993520</v>
      </c>
      <c r="C57" s="16">
        <f t="shared" ref="C57:G57" si="9">C43/10</f>
        <v>44993520</v>
      </c>
      <c r="D57" s="16">
        <f t="shared" si="9"/>
        <v>0</v>
      </c>
      <c r="E57" s="16">
        <f t="shared" si="9"/>
        <v>44993520</v>
      </c>
      <c r="F57" s="16">
        <f t="shared" si="9"/>
        <v>44993520</v>
      </c>
      <c r="G57" s="16">
        <f t="shared" si="9"/>
        <v>53992224</v>
      </c>
      <c r="H57" s="16">
        <f t="shared" ref="H57" si="10">H43/10</f>
        <v>64790668</v>
      </c>
    </row>
    <row r="61" spans="1:8" x14ac:dyDescent="0.25">
      <c r="A61" s="16"/>
      <c r="B61" s="16"/>
      <c r="C61" s="16"/>
      <c r="D61" s="16"/>
      <c r="E61" s="16"/>
      <c r="F61" s="16"/>
      <c r="G61" s="16"/>
      <c r="H61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pane xSplit="1" ySplit="4" topLeftCell="C14" activePane="bottomRight" state="frozen"/>
      <selection pane="topRight" activeCell="B1" sqref="B1"/>
      <selection pane="bottomLeft" activeCell="A3" sqref="A3"/>
      <selection pane="bottomRight" activeCell="A27" sqref="A27:A28"/>
    </sheetView>
  </sheetViews>
  <sheetFormatPr defaultRowHeight="15" x14ac:dyDescent="0.25"/>
  <cols>
    <col min="1" max="1" width="46.5703125" customWidth="1"/>
    <col min="2" max="2" width="14.28515625" bestFit="1" customWidth="1"/>
    <col min="3" max="3" width="15" bestFit="1" customWidth="1"/>
    <col min="5" max="5" width="14.28515625" bestFit="1" customWidth="1"/>
    <col min="6" max="6" width="15" bestFit="1" customWidth="1"/>
    <col min="7" max="8" width="14.28515625" bestFit="1" customWidth="1"/>
  </cols>
  <sheetData>
    <row r="1" spans="1:8" x14ac:dyDescent="0.25">
      <c r="A1" s="1" t="s">
        <v>55</v>
      </c>
    </row>
    <row r="2" spans="1:8" ht="15.75" x14ac:dyDescent="0.25">
      <c r="A2" s="10" t="s">
        <v>70</v>
      </c>
    </row>
    <row r="3" spans="1:8" x14ac:dyDescent="0.25">
      <c r="A3" t="s">
        <v>54</v>
      </c>
    </row>
    <row r="4" spans="1:8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15" t="s">
        <v>71</v>
      </c>
      <c r="B5" s="5">
        <v>3481284388</v>
      </c>
      <c r="C5" s="5">
        <v>3634989180</v>
      </c>
      <c r="D5" s="5"/>
      <c r="E5" s="5">
        <v>5530112567</v>
      </c>
      <c r="F5" s="5">
        <v>3629375210</v>
      </c>
      <c r="G5" s="5">
        <v>3916783517</v>
      </c>
      <c r="H5" s="5">
        <v>4832893768</v>
      </c>
    </row>
    <row r="6" spans="1:8" x14ac:dyDescent="0.25">
      <c r="A6" t="s">
        <v>72</v>
      </c>
      <c r="B6" s="5">
        <v>2765198852</v>
      </c>
      <c r="C6" s="5">
        <v>3028576709</v>
      </c>
      <c r="D6" s="5"/>
      <c r="E6" s="5">
        <v>4633055191</v>
      </c>
      <c r="F6" s="5">
        <v>2994024933</v>
      </c>
      <c r="G6" s="5">
        <v>3588143790</v>
      </c>
      <c r="H6" s="5">
        <v>4474549860</v>
      </c>
    </row>
    <row r="7" spans="1:8" x14ac:dyDescent="0.25">
      <c r="A7" s="15" t="s">
        <v>21</v>
      </c>
      <c r="B7" s="6">
        <f t="shared" ref="B7:E7" si="0">B5-B6</f>
        <v>716085536</v>
      </c>
      <c r="C7" s="6">
        <f t="shared" si="0"/>
        <v>606412471</v>
      </c>
      <c r="D7" s="6">
        <f t="shared" si="0"/>
        <v>0</v>
      </c>
      <c r="E7" s="6">
        <f t="shared" si="0"/>
        <v>897057376</v>
      </c>
      <c r="F7" s="6">
        <f>F5-F6</f>
        <v>635350277</v>
      </c>
      <c r="G7" s="6">
        <f>G5-G6</f>
        <v>328639727</v>
      </c>
      <c r="H7" s="6">
        <f>H5-H6</f>
        <v>358343908</v>
      </c>
    </row>
    <row r="8" spans="1:8" x14ac:dyDescent="0.25">
      <c r="A8" s="15" t="s">
        <v>96</v>
      </c>
      <c r="B8" s="6"/>
      <c r="C8" s="6"/>
      <c r="D8" s="6"/>
      <c r="E8" s="6"/>
      <c r="F8" s="6"/>
      <c r="G8" s="6"/>
      <c r="H8" s="5"/>
    </row>
    <row r="9" spans="1:8" x14ac:dyDescent="0.25">
      <c r="A9" t="s">
        <v>22</v>
      </c>
      <c r="B9" s="5">
        <v>68992123</v>
      </c>
      <c r="C9" s="5">
        <v>75123989</v>
      </c>
      <c r="D9" s="5"/>
      <c r="E9" s="5">
        <v>118352620</v>
      </c>
      <c r="F9" s="5">
        <v>98094548</v>
      </c>
      <c r="G9" s="5">
        <v>107518706</v>
      </c>
      <c r="H9" s="5">
        <v>100052790</v>
      </c>
    </row>
    <row r="10" spans="1:8" x14ac:dyDescent="0.25">
      <c r="A10" t="s">
        <v>23</v>
      </c>
      <c r="B10" s="5">
        <v>51167880</v>
      </c>
      <c r="C10" s="5">
        <v>90407193</v>
      </c>
      <c r="D10" s="5"/>
      <c r="E10" s="5">
        <v>125698670</v>
      </c>
      <c r="F10" s="5">
        <v>376765113</v>
      </c>
      <c r="G10" s="5">
        <v>192191403</v>
      </c>
      <c r="H10" s="5">
        <v>194675717</v>
      </c>
    </row>
    <row r="11" spans="1:8" x14ac:dyDescent="0.25">
      <c r="A11" t="s">
        <v>24</v>
      </c>
      <c r="B11" s="5">
        <v>0</v>
      </c>
      <c r="C11" s="5">
        <v>2721490</v>
      </c>
      <c r="D11" s="5"/>
      <c r="E11" s="5">
        <v>7063542</v>
      </c>
      <c r="F11" s="5">
        <v>5944919</v>
      </c>
      <c r="G11" s="5">
        <v>8194787</v>
      </c>
      <c r="H11" s="5">
        <v>25403759</v>
      </c>
    </row>
    <row r="12" spans="1:8" x14ac:dyDescent="0.25">
      <c r="A12" s="15" t="s">
        <v>73</v>
      </c>
      <c r="B12" s="6">
        <f t="shared" ref="B12:E12" si="1">B7-B9-B10+B11</f>
        <v>595925533</v>
      </c>
      <c r="C12" s="6">
        <f>C7-C9-C10+C11</f>
        <v>443602779</v>
      </c>
      <c r="D12" s="6">
        <f t="shared" si="1"/>
        <v>0</v>
      </c>
      <c r="E12" s="6">
        <f t="shared" si="1"/>
        <v>660069628</v>
      </c>
      <c r="F12" s="6">
        <f>F7-F9-F10+F11</f>
        <v>166435535</v>
      </c>
      <c r="G12" s="6">
        <f>G7-G9-G10+G11</f>
        <v>37124405</v>
      </c>
      <c r="H12" s="6">
        <f>H7-H9-H10+H11</f>
        <v>89019160</v>
      </c>
    </row>
    <row r="13" spans="1:8" x14ac:dyDescent="0.25">
      <c r="A13" s="18" t="s">
        <v>74</v>
      </c>
      <c r="B13" s="6"/>
      <c r="C13" s="6"/>
      <c r="D13" s="6"/>
      <c r="E13" s="6"/>
      <c r="F13" s="6"/>
      <c r="G13" s="6"/>
      <c r="H13" s="5"/>
    </row>
    <row r="14" spans="1:8" x14ac:dyDescent="0.25">
      <c r="A14" t="s">
        <v>25</v>
      </c>
      <c r="B14" s="5">
        <v>100906479</v>
      </c>
      <c r="C14" s="5">
        <v>65010833</v>
      </c>
      <c r="D14" s="5"/>
      <c r="E14" s="5">
        <v>119831174</v>
      </c>
      <c r="F14" s="5">
        <v>67324185</v>
      </c>
      <c r="G14" s="5">
        <v>118053117</v>
      </c>
      <c r="H14" s="5">
        <v>238096429</v>
      </c>
    </row>
    <row r="15" spans="1:8" x14ac:dyDescent="0.25">
      <c r="A15" t="s">
        <v>82</v>
      </c>
      <c r="B15" s="5">
        <v>36676531</v>
      </c>
      <c r="C15" s="5">
        <v>22348089</v>
      </c>
      <c r="D15" s="5"/>
      <c r="E15" s="5">
        <v>35276873</v>
      </c>
      <c r="F15" s="5">
        <v>5267311</v>
      </c>
      <c r="G15" s="5">
        <v>7871029</v>
      </c>
      <c r="H15" s="5">
        <v>22332364</v>
      </c>
    </row>
    <row r="16" spans="1:8" x14ac:dyDescent="0.25">
      <c r="A16" t="s">
        <v>80</v>
      </c>
      <c r="B16" s="5"/>
      <c r="C16" s="5">
        <v>11835912</v>
      </c>
      <c r="D16" s="5"/>
      <c r="E16" s="5">
        <v>-29549983</v>
      </c>
      <c r="F16" s="5">
        <v>213713185</v>
      </c>
      <c r="G16" s="5">
        <v>45322357</v>
      </c>
      <c r="H16" s="5">
        <v>2332107</v>
      </c>
    </row>
    <row r="17" spans="1:8" x14ac:dyDescent="0.25">
      <c r="A17" t="s">
        <v>81</v>
      </c>
      <c r="B17" s="5"/>
      <c r="C17" s="5">
        <v>-21658851</v>
      </c>
      <c r="D17" s="5"/>
      <c r="E17" s="5">
        <v>252441685</v>
      </c>
      <c r="F17" s="5">
        <v>237759285</v>
      </c>
      <c r="G17" s="5">
        <v>438348669</v>
      </c>
      <c r="H17" s="5">
        <v>591769257</v>
      </c>
    </row>
    <row r="18" spans="1:8" x14ac:dyDescent="0.25">
      <c r="A18" s="15" t="s">
        <v>76</v>
      </c>
      <c r="B18" s="6">
        <f>B12-B14+B15+B16+B17</f>
        <v>531695585</v>
      </c>
      <c r="C18" s="6">
        <f>C12-C14+C15+C16+C17</f>
        <v>391117096</v>
      </c>
      <c r="D18" s="6">
        <f t="shared" ref="D18:H18" si="2">D12-D14+D15+D16+D17</f>
        <v>0</v>
      </c>
      <c r="E18" s="6">
        <f>E12-E14+E15+E16+E17</f>
        <v>798407029</v>
      </c>
      <c r="F18" s="6">
        <f t="shared" si="2"/>
        <v>555851131</v>
      </c>
      <c r="G18" s="6">
        <f t="shared" si="2"/>
        <v>410613343</v>
      </c>
      <c r="H18" s="6">
        <f t="shared" si="2"/>
        <v>467356459</v>
      </c>
    </row>
    <row r="19" spans="1:8" x14ac:dyDescent="0.25">
      <c r="A19" t="s">
        <v>75</v>
      </c>
      <c r="B19" s="5">
        <v>25318837</v>
      </c>
      <c r="C19" s="5">
        <v>20047002</v>
      </c>
      <c r="D19" s="5"/>
      <c r="E19" s="5">
        <v>28775767</v>
      </c>
      <c r="F19" s="5">
        <v>5218933</v>
      </c>
      <c r="G19" s="5">
        <v>0</v>
      </c>
      <c r="H19" s="5"/>
    </row>
    <row r="20" spans="1:8" x14ac:dyDescent="0.25">
      <c r="A20" s="15" t="s">
        <v>77</v>
      </c>
      <c r="B20" s="6">
        <f>B18-B19</f>
        <v>506376748</v>
      </c>
      <c r="C20" s="6">
        <f t="shared" ref="C20:H20" si="3">C18-C19</f>
        <v>371070094</v>
      </c>
      <c r="D20" s="6">
        <f t="shared" si="3"/>
        <v>0</v>
      </c>
      <c r="E20" s="6">
        <f>E18-E19</f>
        <v>769631262</v>
      </c>
      <c r="F20" s="6">
        <f t="shared" si="3"/>
        <v>550632198</v>
      </c>
      <c r="G20" s="6">
        <f t="shared" si="3"/>
        <v>410613343</v>
      </c>
      <c r="H20" s="6">
        <f t="shared" si="3"/>
        <v>467356459</v>
      </c>
    </row>
    <row r="21" spans="1:8" x14ac:dyDescent="0.25">
      <c r="A21" s="12" t="s">
        <v>78</v>
      </c>
      <c r="B21" s="6"/>
      <c r="C21" s="6"/>
      <c r="D21" s="6"/>
      <c r="E21" s="6"/>
      <c r="F21" s="6"/>
      <c r="G21" s="6"/>
      <c r="H21" s="5"/>
    </row>
    <row r="22" spans="1:8" x14ac:dyDescent="0.25">
      <c r="A22" t="s">
        <v>26</v>
      </c>
      <c r="B22" s="5">
        <v>-128239520</v>
      </c>
      <c r="C22" s="5">
        <v>-116127487</v>
      </c>
      <c r="D22" s="5"/>
      <c r="E22" s="5">
        <v>-147904069</v>
      </c>
      <c r="F22" s="5">
        <v>-54098708</v>
      </c>
      <c r="G22" s="5">
        <v>-23895777</v>
      </c>
      <c r="H22" s="5">
        <v>-43239926</v>
      </c>
    </row>
    <row r="23" spans="1:8" x14ac:dyDescent="0.25">
      <c r="A23" t="s">
        <v>27</v>
      </c>
      <c r="B23" s="5">
        <v>-14136820</v>
      </c>
      <c r="C23" s="5">
        <v>-15666300</v>
      </c>
      <c r="D23" s="5"/>
      <c r="E23" s="5">
        <v>44257917</v>
      </c>
      <c r="F23" s="5">
        <v>1590654</v>
      </c>
      <c r="G23" s="5">
        <v>-12477243</v>
      </c>
      <c r="H23" s="5">
        <v>-34848988</v>
      </c>
    </row>
    <row r="24" spans="1:8" x14ac:dyDescent="0.25">
      <c r="A24" s="15" t="s">
        <v>79</v>
      </c>
      <c r="B24" s="6">
        <f>SUM(B20:B23)</f>
        <v>364000408</v>
      </c>
      <c r="C24" s="6">
        <f t="shared" ref="C24:H24" si="4">SUM(C20:C23)</f>
        <v>239276307</v>
      </c>
      <c r="D24" s="6">
        <f t="shared" si="4"/>
        <v>0</v>
      </c>
      <c r="E24" s="6">
        <f t="shared" si="4"/>
        <v>665985110</v>
      </c>
      <c r="F24" s="6">
        <f t="shared" si="4"/>
        <v>498124144</v>
      </c>
      <c r="G24" s="6">
        <f t="shared" si="4"/>
        <v>374240323</v>
      </c>
      <c r="H24" s="6">
        <f t="shared" si="4"/>
        <v>389267545</v>
      </c>
    </row>
    <row r="25" spans="1:8" x14ac:dyDescent="0.25">
      <c r="B25" s="5"/>
      <c r="C25" s="5"/>
      <c r="D25" s="5"/>
      <c r="E25" s="5"/>
      <c r="F25" s="5"/>
      <c r="G25" s="5"/>
      <c r="H25" s="5"/>
    </row>
    <row r="26" spans="1:8" x14ac:dyDescent="0.25">
      <c r="B26" s="5"/>
      <c r="C26" s="5"/>
      <c r="D26" s="5"/>
      <c r="E26" s="4"/>
      <c r="F26" s="5"/>
      <c r="G26" s="5"/>
      <c r="H26" s="5"/>
    </row>
    <row r="27" spans="1:8" x14ac:dyDescent="0.25">
      <c r="A27" s="15" t="s">
        <v>83</v>
      </c>
      <c r="B27" s="4">
        <f>B24/('1'!B43/10)</f>
        <v>8.0900629246167011</v>
      </c>
      <c r="C27" s="4">
        <f>C24/('1'!C43/10)</f>
        <v>5.3180170611234683</v>
      </c>
      <c r="D27" s="4" t="e">
        <f>D24/('1'!D43/10)</f>
        <v>#DIV/0!</v>
      </c>
      <c r="E27" s="4">
        <f>E24/('1'!E43/10)</f>
        <v>14.801800570393247</v>
      </c>
      <c r="F27" s="4">
        <f>F24/('1'!F43/10)</f>
        <v>11.071019649051685</v>
      </c>
      <c r="G27" s="4">
        <f>G24/('1'!G43/10)</f>
        <v>6.9313744697754993</v>
      </c>
      <c r="H27" s="4">
        <f>H24/('1'!H43/10)</f>
        <v>6.0080804383742423</v>
      </c>
    </row>
    <row r="28" spans="1:8" x14ac:dyDescent="0.25">
      <c r="A28" s="18" t="s">
        <v>84</v>
      </c>
      <c r="B28">
        <v>44993520</v>
      </c>
      <c r="C28">
        <v>44993520</v>
      </c>
      <c r="D28">
        <v>0</v>
      </c>
      <c r="E28">
        <v>44993520</v>
      </c>
      <c r="F28">
        <v>44993520</v>
      </c>
      <c r="G28">
        <v>53992224</v>
      </c>
      <c r="H28">
        <v>64790668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C44" sqref="C44"/>
    </sheetView>
  </sheetViews>
  <sheetFormatPr defaultRowHeight="15" x14ac:dyDescent="0.25"/>
  <cols>
    <col min="1" max="1" width="53.28515625" customWidth="1"/>
    <col min="2" max="3" width="15" bestFit="1" customWidth="1"/>
    <col min="5" max="8" width="15" bestFit="1" customWidth="1"/>
  </cols>
  <sheetData>
    <row r="1" spans="1:8" ht="15.75" x14ac:dyDescent="0.25">
      <c r="A1" s="10" t="s">
        <v>55</v>
      </c>
    </row>
    <row r="2" spans="1:8" ht="15.75" x14ac:dyDescent="0.25">
      <c r="A2" s="10" t="s">
        <v>85</v>
      </c>
    </row>
    <row r="3" spans="1:8" ht="15.75" x14ac:dyDescent="0.25">
      <c r="A3" s="10" t="s">
        <v>54</v>
      </c>
    </row>
    <row r="4" spans="1:8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15" t="s">
        <v>86</v>
      </c>
      <c r="B5" s="5"/>
      <c r="C5" s="5"/>
      <c r="D5" s="5"/>
      <c r="E5" s="5"/>
      <c r="F5" s="5"/>
      <c r="G5" s="5"/>
      <c r="H5" s="5"/>
    </row>
    <row r="6" spans="1:8" x14ac:dyDescent="0.25">
      <c r="A6" t="s">
        <v>28</v>
      </c>
      <c r="B6" s="5">
        <v>3343977159</v>
      </c>
      <c r="C6" s="5">
        <v>3462774237</v>
      </c>
      <c r="D6" s="5"/>
      <c r="E6" s="5">
        <v>5525733414</v>
      </c>
      <c r="F6" s="5">
        <v>3538733039</v>
      </c>
      <c r="G6" s="5">
        <v>3763630678</v>
      </c>
      <c r="H6" s="5">
        <v>4932400852</v>
      </c>
    </row>
    <row r="7" spans="1:8" x14ac:dyDescent="0.25">
      <c r="A7" t="s">
        <v>102</v>
      </c>
      <c r="B7" s="5">
        <v>-2799847350</v>
      </c>
      <c r="C7" s="5">
        <v>-3375466444</v>
      </c>
      <c r="D7" s="5"/>
      <c r="E7" s="5">
        <v>-4772301501</v>
      </c>
      <c r="F7" s="5">
        <v>-2897902445</v>
      </c>
      <c r="G7" s="5">
        <v>-4120201004</v>
      </c>
      <c r="H7" s="5">
        <v>-5141923045</v>
      </c>
    </row>
    <row r="8" spans="1:8" x14ac:dyDescent="0.25">
      <c r="A8" t="s">
        <v>100</v>
      </c>
      <c r="B8" s="5">
        <v>-110315032</v>
      </c>
      <c r="C8" s="5">
        <v>-140096341</v>
      </c>
      <c r="D8" s="5"/>
      <c r="E8" s="5">
        <v>-99359106</v>
      </c>
      <c r="F8" s="5">
        <v>-158082668</v>
      </c>
      <c r="G8" s="5">
        <v>-42087553</v>
      </c>
      <c r="H8" s="5">
        <v>-48568148</v>
      </c>
    </row>
    <row r="9" spans="1:8" x14ac:dyDescent="0.25">
      <c r="A9" t="s">
        <v>42</v>
      </c>
      <c r="B9" s="5">
        <v>35077508</v>
      </c>
      <c r="C9" s="5"/>
      <c r="D9" s="5"/>
      <c r="E9" s="5"/>
      <c r="F9" s="5"/>
      <c r="G9" s="5"/>
      <c r="H9" s="5"/>
    </row>
    <row r="10" spans="1:8" x14ac:dyDescent="0.25">
      <c r="A10" t="s">
        <v>101</v>
      </c>
      <c r="B10" s="5">
        <v>0</v>
      </c>
      <c r="C10" s="5">
        <v>-42662744</v>
      </c>
      <c r="D10" s="5"/>
      <c r="E10" s="5">
        <v>-84554301</v>
      </c>
      <c r="F10" s="5">
        <v>-62056874</v>
      </c>
      <c r="G10" s="5">
        <v>-110474696</v>
      </c>
      <c r="H10" s="5">
        <v>-216100881</v>
      </c>
    </row>
    <row r="11" spans="1:8" x14ac:dyDescent="0.25">
      <c r="A11" s="1"/>
      <c r="B11" s="6">
        <f t="shared" ref="B11:H11" si="0">SUM(B6:B10)</f>
        <v>468892285</v>
      </c>
      <c r="C11" s="6">
        <f t="shared" si="0"/>
        <v>-95451292</v>
      </c>
      <c r="D11" s="6">
        <f t="shared" si="0"/>
        <v>0</v>
      </c>
      <c r="E11" s="6">
        <f t="shared" si="0"/>
        <v>569518506</v>
      </c>
      <c r="F11" s="6">
        <f t="shared" si="0"/>
        <v>420691052</v>
      </c>
      <c r="G11" s="6">
        <f t="shared" si="0"/>
        <v>-509132575</v>
      </c>
      <c r="H11" s="6">
        <f t="shared" si="0"/>
        <v>-474191222</v>
      </c>
    </row>
    <row r="12" spans="1:8" x14ac:dyDescent="0.25">
      <c r="B12" s="5"/>
      <c r="C12" s="5"/>
      <c r="D12" s="5"/>
      <c r="E12" s="5"/>
      <c r="F12" s="5"/>
      <c r="G12" s="5"/>
      <c r="H12" s="5"/>
    </row>
    <row r="13" spans="1:8" x14ac:dyDescent="0.25">
      <c r="A13" s="15" t="s">
        <v>87</v>
      </c>
      <c r="B13" s="5"/>
      <c r="C13" s="5"/>
      <c r="D13" s="5"/>
      <c r="E13" s="5"/>
      <c r="F13" s="5"/>
      <c r="G13" s="5"/>
      <c r="H13" s="5"/>
    </row>
    <row r="14" spans="1:8" x14ac:dyDescent="0.25">
      <c r="A14" t="s">
        <v>29</v>
      </c>
      <c r="B14" s="5">
        <v>-225133899</v>
      </c>
      <c r="C14" s="5">
        <v>-252556252</v>
      </c>
      <c r="D14" s="5"/>
      <c r="E14" s="5">
        <v>-986140272</v>
      </c>
      <c r="F14" s="5">
        <v>-1115308501</v>
      </c>
      <c r="G14" s="5">
        <v>-406762790</v>
      </c>
      <c r="H14" s="5">
        <v>-153755538</v>
      </c>
    </row>
    <row r="15" spans="1:8" x14ac:dyDescent="0.25">
      <c r="A15" t="s">
        <v>97</v>
      </c>
      <c r="B15" s="5">
        <v>7014000</v>
      </c>
      <c r="C15" s="5">
        <v>88800</v>
      </c>
      <c r="D15" s="5"/>
      <c r="E15" s="5">
        <v>6456741</v>
      </c>
      <c r="F15" s="5">
        <v>1582570</v>
      </c>
      <c r="G15" s="5">
        <v>2044916</v>
      </c>
      <c r="H15" s="5">
        <v>5357226</v>
      </c>
    </row>
    <row r="16" spans="1:8" x14ac:dyDescent="0.25">
      <c r="A16" t="s">
        <v>37</v>
      </c>
      <c r="B16" s="5">
        <v>0</v>
      </c>
      <c r="C16" s="5">
        <v>-5000000</v>
      </c>
      <c r="D16" s="5"/>
      <c r="E16" s="5">
        <v>7855801</v>
      </c>
      <c r="F16" s="5">
        <v>9735205</v>
      </c>
      <c r="G16" s="5">
        <v>296927129</v>
      </c>
      <c r="H16" s="5">
        <v>16886449</v>
      </c>
    </row>
    <row r="17" spans="1:8" x14ac:dyDescent="0.25">
      <c r="A17" t="s">
        <v>53</v>
      </c>
      <c r="B17" s="5">
        <v>0</v>
      </c>
      <c r="C17" s="5">
        <v>0</v>
      </c>
      <c r="D17" s="5"/>
      <c r="E17" s="5">
        <v>-1847200</v>
      </c>
      <c r="F17" s="5">
        <v>333043193</v>
      </c>
      <c r="G17" s="5"/>
      <c r="H17" s="5"/>
    </row>
    <row r="18" spans="1:8" x14ac:dyDescent="0.25">
      <c r="A18" t="s">
        <v>30</v>
      </c>
      <c r="B18" s="5">
        <v>0</v>
      </c>
      <c r="C18" s="5">
        <v>0</v>
      </c>
      <c r="D18" s="5"/>
      <c r="E18" s="5">
        <v>-18500563</v>
      </c>
      <c r="F18" s="5">
        <v>5000000</v>
      </c>
      <c r="G18" s="5"/>
      <c r="H18" s="5"/>
    </row>
    <row r="19" spans="1:8" x14ac:dyDescent="0.25">
      <c r="A19" t="s">
        <v>43</v>
      </c>
      <c r="B19" s="5">
        <v>-20299185</v>
      </c>
      <c r="C19" s="5"/>
      <c r="D19" s="5"/>
      <c r="E19" s="5"/>
      <c r="F19" s="5"/>
      <c r="G19" s="5"/>
      <c r="H19" s="5"/>
    </row>
    <row r="20" spans="1:8" x14ac:dyDescent="0.25">
      <c r="A20" t="s">
        <v>44</v>
      </c>
      <c r="B20" s="5">
        <v>-30027845</v>
      </c>
      <c r="C20" s="5"/>
      <c r="D20" s="5"/>
      <c r="E20" s="5"/>
      <c r="F20" s="5"/>
      <c r="G20" s="5"/>
      <c r="H20" s="5"/>
    </row>
    <row r="21" spans="1:8" x14ac:dyDescent="0.25">
      <c r="A21" t="s">
        <v>31</v>
      </c>
      <c r="B21" s="5">
        <v>0</v>
      </c>
      <c r="C21" s="5">
        <v>13928845</v>
      </c>
      <c r="D21" s="5"/>
      <c r="E21" s="5">
        <v>13576506</v>
      </c>
      <c r="F21" s="5">
        <v>13986563</v>
      </c>
      <c r="G21" s="5">
        <v>-119387000</v>
      </c>
      <c r="H21" s="5"/>
    </row>
    <row r="22" spans="1:8" x14ac:dyDescent="0.25">
      <c r="A22" t="s">
        <v>32</v>
      </c>
      <c r="B22" s="5">
        <v>0</v>
      </c>
      <c r="C22" s="5">
        <v>0</v>
      </c>
      <c r="D22" s="5"/>
      <c r="E22" s="5">
        <v>0</v>
      </c>
      <c r="F22" s="5">
        <v>0</v>
      </c>
      <c r="G22" s="5">
        <v>300000</v>
      </c>
      <c r="H22" s="5">
        <v>-41000000</v>
      </c>
    </row>
    <row r="23" spans="1:8" x14ac:dyDescent="0.25">
      <c r="A23" t="s">
        <v>33</v>
      </c>
      <c r="B23" s="5">
        <v>0</v>
      </c>
      <c r="C23" s="5">
        <v>0</v>
      </c>
      <c r="D23" s="5"/>
      <c r="E23" s="5">
        <v>0</v>
      </c>
      <c r="F23" s="5">
        <v>8029887</v>
      </c>
      <c r="G23" s="5">
        <v>13769559</v>
      </c>
      <c r="H23" s="5">
        <v>1733933</v>
      </c>
    </row>
    <row r="24" spans="1:8" x14ac:dyDescent="0.25">
      <c r="A24" s="1"/>
      <c r="B24" s="6">
        <f t="shared" ref="B24:E24" si="1">SUM(B14:B23)</f>
        <v>-268446929</v>
      </c>
      <c r="C24" s="6">
        <f t="shared" si="1"/>
        <v>-243538607</v>
      </c>
      <c r="D24" s="6">
        <f t="shared" si="1"/>
        <v>0</v>
      </c>
      <c r="E24" s="6">
        <f t="shared" si="1"/>
        <v>-978598987</v>
      </c>
      <c r="F24" s="6">
        <f>SUM(F14:F23)</f>
        <v>-743931083</v>
      </c>
      <c r="G24" s="6">
        <f>SUM(G14:G23)</f>
        <v>-213108186</v>
      </c>
      <c r="H24" s="6">
        <f>SUM(H14:H23)</f>
        <v>-170777930</v>
      </c>
    </row>
    <row r="25" spans="1:8" x14ac:dyDescent="0.25">
      <c r="B25" s="5"/>
      <c r="C25" s="5"/>
      <c r="D25" s="5"/>
      <c r="E25" s="5"/>
      <c r="F25" s="5"/>
      <c r="G25" s="5"/>
      <c r="H25" s="5"/>
    </row>
    <row r="26" spans="1:8" x14ac:dyDescent="0.25">
      <c r="A26" s="15" t="s">
        <v>95</v>
      </c>
      <c r="B26" s="5"/>
      <c r="C26" s="5"/>
      <c r="D26" s="5"/>
      <c r="E26" s="5"/>
      <c r="F26" s="5"/>
      <c r="G26" s="5"/>
      <c r="H26" s="5"/>
    </row>
    <row r="27" spans="1:8" x14ac:dyDescent="0.25">
      <c r="A27" t="s">
        <v>88</v>
      </c>
      <c r="B27" s="5">
        <v>26069292</v>
      </c>
      <c r="C27" s="5">
        <v>-11681610</v>
      </c>
      <c r="D27" s="5"/>
      <c r="E27" s="5">
        <v>-63893081</v>
      </c>
      <c r="F27" s="5">
        <v>-3150562</v>
      </c>
      <c r="G27" s="5">
        <v>89641795</v>
      </c>
      <c r="H27" s="5">
        <v>1361780079</v>
      </c>
    </row>
    <row r="28" spans="1:8" x14ac:dyDescent="0.25">
      <c r="A28" s="2" t="s">
        <v>45</v>
      </c>
      <c r="B28" s="5">
        <v>15221661</v>
      </c>
      <c r="C28" s="5"/>
      <c r="D28" s="5"/>
      <c r="E28" s="5"/>
      <c r="F28" s="5"/>
      <c r="G28" s="5">
        <v>-120588395</v>
      </c>
      <c r="H28" s="5">
        <v>-573951465</v>
      </c>
    </row>
    <row r="29" spans="1:8" x14ac:dyDescent="0.25">
      <c r="A29" s="2" t="s">
        <v>46</v>
      </c>
      <c r="B29" s="5">
        <v>4472291</v>
      </c>
      <c r="C29" s="5"/>
      <c r="D29" s="5"/>
      <c r="E29" s="5"/>
      <c r="F29" s="5"/>
      <c r="G29" s="5"/>
      <c r="H29" s="5"/>
    </row>
    <row r="30" spans="1:8" x14ac:dyDescent="0.25">
      <c r="A30" t="s">
        <v>34</v>
      </c>
      <c r="B30" s="5">
        <v>-100906479</v>
      </c>
      <c r="C30" s="5">
        <v>-123732180</v>
      </c>
      <c r="D30" s="5"/>
      <c r="E30" s="5">
        <v>648470870</v>
      </c>
      <c r="F30" s="5">
        <v>1210408403</v>
      </c>
      <c r="G30" s="5"/>
      <c r="H30" s="5"/>
    </row>
    <row r="31" spans="1:8" x14ac:dyDescent="0.25">
      <c r="A31" t="s">
        <v>35</v>
      </c>
      <c r="B31" s="5">
        <v>-80320483</v>
      </c>
      <c r="C31" s="5">
        <v>434432643</v>
      </c>
      <c r="D31" s="5"/>
      <c r="E31" s="5">
        <v>-105273654</v>
      </c>
      <c r="F31" s="5">
        <v>-158799879</v>
      </c>
      <c r="G31" s="5">
        <v>-61237198</v>
      </c>
      <c r="H31" s="5">
        <v>-78842025</v>
      </c>
    </row>
    <row r="32" spans="1:8" x14ac:dyDescent="0.25">
      <c r="A32" s="17"/>
      <c r="B32" s="6">
        <f t="shared" ref="B32:E32" si="2">SUM(B27:B31)</f>
        <v>-135463718</v>
      </c>
      <c r="C32" s="6">
        <f t="shared" si="2"/>
        <v>299018853</v>
      </c>
      <c r="D32" s="6">
        <f t="shared" si="2"/>
        <v>0</v>
      </c>
      <c r="E32" s="6">
        <f t="shared" si="2"/>
        <v>479304135</v>
      </c>
      <c r="F32" s="6">
        <f>SUM(F27:F31)</f>
        <v>1048457962</v>
      </c>
      <c r="G32" s="6">
        <f>SUM(G27:G31)</f>
        <v>-92183798</v>
      </c>
      <c r="H32" s="6">
        <f>SUM(H27:H31)</f>
        <v>708986589</v>
      </c>
    </row>
    <row r="33" spans="1:8" x14ac:dyDescent="0.25">
      <c r="A33" s="15" t="s">
        <v>92</v>
      </c>
      <c r="B33" s="6"/>
      <c r="C33" s="6"/>
      <c r="D33" s="6"/>
      <c r="E33" s="6"/>
      <c r="F33" s="6"/>
      <c r="G33" s="6">
        <v>292608</v>
      </c>
      <c r="H33" s="5">
        <v>336851</v>
      </c>
    </row>
    <row r="34" spans="1:8" x14ac:dyDescent="0.25">
      <c r="A34" s="1" t="s">
        <v>89</v>
      </c>
      <c r="B34" s="6">
        <f>B11+B24+B32</f>
        <v>64981638</v>
      </c>
      <c r="C34" s="6">
        <f>C11+C24+C32</f>
        <v>-39971046</v>
      </c>
      <c r="D34" s="6">
        <f>D11+D24+D32</f>
        <v>0</v>
      </c>
      <c r="E34" s="6">
        <f>E11+E24+E32</f>
        <v>70223654</v>
      </c>
      <c r="F34" s="6">
        <f>F11+F24+F32</f>
        <v>725217931</v>
      </c>
      <c r="G34" s="6">
        <f>G11+G24+G32+G33</f>
        <v>-814131951</v>
      </c>
      <c r="H34" s="6">
        <f>H11+H24+H32+H33</f>
        <v>64354288</v>
      </c>
    </row>
    <row r="35" spans="1:8" x14ac:dyDescent="0.25">
      <c r="A35" s="18" t="s">
        <v>90</v>
      </c>
      <c r="B35" s="5">
        <v>43105373</v>
      </c>
      <c r="C35" s="5">
        <v>108087011</v>
      </c>
      <c r="D35" s="5"/>
      <c r="E35" s="5">
        <v>68115966</v>
      </c>
      <c r="F35" s="5">
        <v>138339620</v>
      </c>
      <c r="G35" s="5">
        <v>863557551</v>
      </c>
      <c r="H35" s="5">
        <v>49425599</v>
      </c>
    </row>
    <row r="36" spans="1:8" x14ac:dyDescent="0.25">
      <c r="A36" s="15" t="s">
        <v>91</v>
      </c>
      <c r="B36" s="6">
        <f t="shared" ref="B36:E36" si="3">SUM(B34:B35)</f>
        <v>108087011</v>
      </c>
      <c r="C36" s="6">
        <f>SUM(C34:C35)+1</f>
        <v>68115966</v>
      </c>
      <c r="D36" s="6">
        <f t="shared" si="3"/>
        <v>0</v>
      </c>
      <c r="E36" s="6">
        <f t="shared" si="3"/>
        <v>138339620</v>
      </c>
      <c r="F36" s="6">
        <f>SUM(F34:F35)</f>
        <v>863557551</v>
      </c>
      <c r="G36" s="6">
        <f>(G34+G35)-1</f>
        <v>49425599</v>
      </c>
      <c r="H36" s="6">
        <f>(H34+H35)</f>
        <v>113779887</v>
      </c>
    </row>
    <row r="37" spans="1:8" x14ac:dyDescent="0.25">
      <c r="B37" s="5"/>
      <c r="C37" s="5"/>
      <c r="D37" s="5"/>
      <c r="E37" s="5"/>
      <c r="F37" s="5"/>
      <c r="G37" s="5"/>
      <c r="H37" s="5"/>
    </row>
    <row r="39" spans="1:8" x14ac:dyDescent="0.25">
      <c r="A39" s="15" t="s">
        <v>93</v>
      </c>
      <c r="B39" s="8">
        <f>B11/('1'!B43/10)</f>
        <v>10.421329226964238</v>
      </c>
      <c r="C39" s="8">
        <f>C11/('1'!C43/10)</f>
        <v>-2.1214453103469122</v>
      </c>
      <c r="D39" s="8" t="e">
        <f>D11/('1'!D43/10)</f>
        <v>#DIV/0!</v>
      </c>
      <c r="E39" s="8">
        <f>E11/('1'!E43/10)</f>
        <v>12.657789521691123</v>
      </c>
      <c r="F39" s="8">
        <f>F11/('1'!F43/10)</f>
        <v>9.3500364496932011</v>
      </c>
      <c r="G39" s="8">
        <f>G11/('1'!G43/10)</f>
        <v>-9.4297389009202508</v>
      </c>
      <c r="H39" s="8">
        <f>H11/('1'!H43/10)</f>
        <v>-7.3188197720079069</v>
      </c>
    </row>
    <row r="40" spans="1:8" x14ac:dyDescent="0.25">
      <c r="A40" s="15" t="s">
        <v>94</v>
      </c>
      <c r="B40">
        <v>44993520</v>
      </c>
      <c r="C40">
        <v>44993520</v>
      </c>
      <c r="D40">
        <v>0</v>
      </c>
      <c r="E40">
        <v>44993520</v>
      </c>
      <c r="F40">
        <v>44993520</v>
      </c>
      <c r="G40">
        <v>53992224</v>
      </c>
      <c r="H40">
        <v>64790668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A2"/>
    </sheetView>
  </sheetViews>
  <sheetFormatPr defaultRowHeight="15" x14ac:dyDescent="0.25"/>
  <cols>
    <col min="1" max="1" width="39.5703125" bestFit="1" customWidth="1"/>
  </cols>
  <sheetData>
    <row r="1" spans="1:8" x14ac:dyDescent="0.25">
      <c r="A1" s="1" t="s">
        <v>55</v>
      </c>
    </row>
    <row r="2" spans="1:8" x14ac:dyDescent="0.25">
      <c r="A2" s="1" t="s">
        <v>50</v>
      </c>
    </row>
    <row r="3" spans="1:8" ht="15.75" x14ac:dyDescent="0.25">
      <c r="A3" s="10" t="s">
        <v>54</v>
      </c>
    </row>
    <row r="4" spans="1:8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2" t="s">
        <v>56</v>
      </c>
      <c r="B5" s="9">
        <f>'2'!B24/'1'!B21</f>
        <v>7.935302174369048E-2</v>
      </c>
      <c r="C5" s="9">
        <f>'2'!C24/'1'!C21</f>
        <v>4.7274232808788764E-2</v>
      </c>
      <c r="D5" s="9" t="e">
        <f>'2'!D24/'1'!D21</f>
        <v>#DIV/0!</v>
      </c>
      <c r="E5" s="9">
        <f>'2'!E24/'1'!E21</f>
        <v>0.10662586047088009</v>
      </c>
      <c r="F5" s="9">
        <f>'2'!F24/'1'!F21</f>
        <v>6.448997327618175E-2</v>
      </c>
      <c r="G5" s="9">
        <f>'2'!G24/'1'!G21</f>
        <v>4.5634513991616915E-2</v>
      </c>
      <c r="H5" s="9">
        <f>'2'!H24/'1'!H21</f>
        <v>4.2804517598299091E-2</v>
      </c>
    </row>
    <row r="6" spans="1:8" x14ac:dyDescent="0.25">
      <c r="A6" s="2" t="s">
        <v>57</v>
      </c>
      <c r="B6" s="9">
        <f>'2'!B24/'1'!B49</f>
        <v>0.12425450440344789</v>
      </c>
      <c r="C6" s="9">
        <f>'2'!C24/'1'!C49</f>
        <v>8.2559032518743067E-2</v>
      </c>
      <c r="D6" s="9" t="e">
        <f>'2'!D24/'1'!D49</f>
        <v>#DIV/0!</v>
      </c>
      <c r="E6" s="9">
        <f>'2'!E24/'1'!E49</f>
        <v>0.20068136595558889</v>
      </c>
      <c r="F6" s="9">
        <f>'2'!F24/'1'!F49</f>
        <v>0.13164830643306438</v>
      </c>
      <c r="G6" s="9">
        <f>'2'!G24/'1'!G49</f>
        <v>9.1203851189056925E-2</v>
      </c>
      <c r="H6" s="9">
        <f>'2'!H24/'1'!H49</f>
        <v>8.9353851417131272E-2</v>
      </c>
    </row>
    <row r="7" spans="1:8" x14ac:dyDescent="0.25">
      <c r="A7" s="2" t="s">
        <v>47</v>
      </c>
      <c r="B7" s="9">
        <f>'1'!B25/'1'!B49</f>
        <v>2.6873506404286911E-2</v>
      </c>
      <c r="C7" s="9">
        <f>'1'!C25/'1'!C49</f>
        <v>2.313249636794169E-2</v>
      </c>
      <c r="D7" s="9" t="e">
        <f>'1'!D25/'1'!D49</f>
        <v>#DIV/0!</v>
      </c>
      <c r="E7" s="9">
        <f>'1'!E25/'1'!E49</f>
        <v>9.4935919166086468E-4</v>
      </c>
      <c r="F7" s="9">
        <f>'1'!F25/'1'!F49</f>
        <v>0</v>
      </c>
      <c r="G7" s="9">
        <f>'1'!G25/'1'!G49</f>
        <v>2.1846061017588281E-2</v>
      </c>
      <c r="H7" s="9">
        <f>'1'!H25/'1'!H49</f>
        <v>0.3331645192074007</v>
      </c>
    </row>
    <row r="8" spans="1:8" x14ac:dyDescent="0.25">
      <c r="A8" s="2" t="s">
        <v>48</v>
      </c>
      <c r="B8" s="8">
        <f>'1'!B20/'1'!B39</f>
        <v>1.4113930322458004</v>
      </c>
      <c r="C8" s="8">
        <f>'1'!C20/'1'!C39</f>
        <v>1.3897469520776027</v>
      </c>
      <c r="D8" s="8" t="e">
        <f>'1'!D20/'1'!D39</f>
        <v>#DIV/0!</v>
      </c>
      <c r="E8" s="8">
        <f>'1'!E20/'1'!E39</f>
        <v>1.0137644047670331</v>
      </c>
      <c r="F8" s="8">
        <f>'1'!F20/'1'!F39</f>
        <v>0.83987576065922431</v>
      </c>
      <c r="G8" s="8">
        <f>'1'!G20/'1'!G39</f>
        <v>0.85251106793125919</v>
      </c>
      <c r="H8" s="8">
        <f>'1'!H20/'1'!H39</f>
        <v>1.2032266945421091</v>
      </c>
    </row>
    <row r="9" spans="1:8" x14ac:dyDescent="0.25">
      <c r="A9" s="2" t="s">
        <v>51</v>
      </c>
      <c r="B9" s="9">
        <f>'2'!B24/'2'!B5</f>
        <v>0.10455922798341634</v>
      </c>
      <c r="C9" s="9">
        <f>'2'!C24/'2'!C5</f>
        <v>6.5825864989232236E-2</v>
      </c>
      <c r="D9" s="9" t="e">
        <f>'2'!D24/'2'!D5</f>
        <v>#DIV/0!</v>
      </c>
      <c r="E9" s="9">
        <f>'2'!E24/'2'!E5</f>
        <v>0.12042885238433521</v>
      </c>
      <c r="F9" s="9">
        <f>'2'!F24/'2'!F5</f>
        <v>0.13724790499133871</v>
      </c>
      <c r="G9" s="9">
        <f>'2'!G24/'2'!G5</f>
        <v>9.5547870178600933E-2</v>
      </c>
      <c r="H9" s="9">
        <f>'2'!H24/'2'!H5</f>
        <v>8.0545437927366417E-2</v>
      </c>
    </row>
    <row r="10" spans="1:8" x14ac:dyDescent="0.25">
      <c r="A10" t="s">
        <v>49</v>
      </c>
      <c r="B10" s="9">
        <f>'2'!B12/'2'!B5</f>
        <v>0.17117979072728373</v>
      </c>
      <c r="C10" s="9">
        <f>'2'!C12/'2'!C5</f>
        <v>0.12203689117996219</v>
      </c>
      <c r="D10" s="9" t="e">
        <f>'2'!D12/'2'!D5</f>
        <v>#DIV/0!</v>
      </c>
      <c r="E10" s="9">
        <f>'2'!E12/'2'!E5</f>
        <v>0.11935916674442623</v>
      </c>
      <c r="F10" s="9">
        <f>'2'!F12/'2'!F5</f>
        <v>4.5857902633329554E-2</v>
      </c>
      <c r="G10" s="9">
        <f>'2'!G12/'2'!G5</f>
        <v>9.4782887128862479E-3</v>
      </c>
      <c r="H10" s="9">
        <f>'2'!H12/'2'!H5</f>
        <v>1.8419432388400887E-2</v>
      </c>
    </row>
    <row r="11" spans="1:8" x14ac:dyDescent="0.25">
      <c r="A11" s="2" t="s">
        <v>58</v>
      </c>
      <c r="B11" s="9">
        <f>'2'!B24/('1'!B25+'1'!B49)</f>
        <v>0.12100273658684506</v>
      </c>
      <c r="C11" s="9">
        <f>'2'!C24/('1'!C25+'1'!C49)</f>
        <v>8.0692415510036697E-2</v>
      </c>
      <c r="D11" s="9" t="e">
        <f>'2'!D24/('1'!D25+'1'!D49)</f>
        <v>#DIV/0!</v>
      </c>
      <c r="E11" s="9">
        <f>'2'!E24/('1'!E25+'1'!E49)</f>
        <v>0.20049102795535395</v>
      </c>
      <c r="F11" s="9">
        <f>'2'!F24/('1'!F25+'1'!F49)</f>
        <v>0.13164830643306438</v>
      </c>
      <c r="G11" s="9">
        <f>'2'!G24/('1'!G25+'1'!G49)</f>
        <v>8.9254002797870644E-2</v>
      </c>
      <c r="H11" s="9">
        <f>'2'!H24/('1'!H25+'1'!H49)</f>
        <v>6.702387449544063E-2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2020-04-11T10:22:37Z</dcterms:modified>
</cp:coreProperties>
</file>