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120" yWindow="105" windowWidth="9555" windowHeight="724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B37" i="3" l="1"/>
  <c r="D36" i="3" l="1"/>
  <c r="E36" i="3"/>
  <c r="F36" i="3"/>
  <c r="G36" i="3"/>
  <c r="H36" i="3"/>
  <c r="C36" i="3"/>
  <c r="H41" i="3"/>
  <c r="H39" i="2"/>
  <c r="H43" i="1"/>
  <c r="H30" i="3" l="1"/>
  <c r="H23" i="3"/>
  <c r="H15" i="3"/>
  <c r="H36" i="2"/>
  <c r="H31" i="2"/>
  <c r="H25" i="2"/>
  <c r="H6" i="2"/>
  <c r="I6" i="2"/>
  <c r="H39" i="1"/>
  <c r="H42" i="1" s="1"/>
  <c r="H31" i="1"/>
  <c r="H27" i="1"/>
  <c r="H18" i="1"/>
  <c r="H15" i="1"/>
  <c r="H11" i="1"/>
  <c r="H7" i="1"/>
  <c r="I7" i="1"/>
  <c r="H12" i="4" l="1"/>
  <c r="H13" i="2"/>
  <c r="H5" i="4"/>
  <c r="H24" i="3"/>
  <c r="H26" i="2"/>
  <c r="H40" i="1"/>
  <c r="H22" i="1"/>
  <c r="C41" i="3"/>
  <c r="D41" i="3"/>
  <c r="E41" i="3"/>
  <c r="F41" i="3"/>
  <c r="G41" i="3"/>
  <c r="B41" i="3"/>
  <c r="C39" i="2"/>
  <c r="D39" i="2"/>
  <c r="E39" i="2"/>
  <c r="F39" i="2"/>
  <c r="G39" i="2"/>
  <c r="B39" i="2"/>
  <c r="C43" i="1"/>
  <c r="D43" i="1"/>
  <c r="E43" i="1"/>
  <c r="F43" i="1"/>
  <c r="G43" i="1"/>
  <c r="B43" i="1"/>
  <c r="H37" i="3" l="1"/>
  <c r="H39" i="3" s="1"/>
  <c r="H32" i="2"/>
  <c r="H37" i="2" s="1"/>
  <c r="H6" i="4"/>
  <c r="H40" i="3"/>
  <c r="C18" i="1"/>
  <c r="D18" i="1"/>
  <c r="D12" i="4" s="1"/>
  <c r="E18" i="1"/>
  <c r="F18" i="1"/>
  <c r="G18" i="1"/>
  <c r="B18" i="1"/>
  <c r="B27" i="1"/>
  <c r="D27" i="1"/>
  <c r="E27" i="1"/>
  <c r="F27" i="1"/>
  <c r="G27" i="1"/>
  <c r="H8" i="4" l="1"/>
  <c r="H9" i="4"/>
  <c r="H7" i="4"/>
  <c r="H38" i="2"/>
  <c r="G12" i="4"/>
  <c r="B12" i="4"/>
  <c r="E12" i="4"/>
  <c r="F12" i="4"/>
  <c r="C11" i="4"/>
  <c r="B11" i="4"/>
  <c r="B39" i="3" l="1"/>
  <c r="B36" i="3"/>
  <c r="G30" i="3"/>
  <c r="F30" i="3"/>
  <c r="E30" i="3"/>
  <c r="D30" i="3"/>
  <c r="C30" i="3"/>
  <c r="B30" i="3"/>
  <c r="G23" i="3"/>
  <c r="F23" i="3"/>
  <c r="E23" i="3"/>
  <c r="D23" i="3"/>
  <c r="C23" i="3"/>
  <c r="B23" i="3"/>
  <c r="G15" i="3"/>
  <c r="F15" i="3"/>
  <c r="E15" i="3"/>
  <c r="D15" i="3"/>
  <c r="C15" i="3"/>
  <c r="B15" i="3"/>
  <c r="G36" i="2"/>
  <c r="F36" i="2"/>
  <c r="E36" i="2"/>
  <c r="D36" i="2"/>
  <c r="C36" i="2"/>
  <c r="B36" i="2"/>
  <c r="G31" i="2"/>
  <c r="F31" i="2"/>
  <c r="E31" i="2"/>
  <c r="D31" i="2"/>
  <c r="C31" i="2"/>
  <c r="B31" i="2"/>
  <c r="G25" i="2"/>
  <c r="F25" i="2"/>
  <c r="E25" i="2"/>
  <c r="D25" i="2"/>
  <c r="C25" i="2"/>
  <c r="B25" i="2"/>
  <c r="B24" i="3" l="1"/>
  <c r="B40" i="3" s="1"/>
  <c r="C24" i="3"/>
  <c r="C40" i="3" s="1"/>
  <c r="F24" i="3"/>
  <c r="F40" i="3" s="1"/>
  <c r="C37" i="3"/>
  <c r="C39" i="3" s="1"/>
  <c r="D24" i="3"/>
  <c r="E24" i="3"/>
  <c r="G24" i="3"/>
  <c r="G37" i="3" s="1"/>
  <c r="C39" i="1"/>
  <c r="E31" i="1"/>
  <c r="G39" i="1"/>
  <c r="B39" i="1"/>
  <c r="D39" i="1"/>
  <c r="E39" i="1"/>
  <c r="G31" i="1"/>
  <c r="B31" i="1"/>
  <c r="C27" i="1"/>
  <c r="D31" i="1"/>
  <c r="G15" i="1"/>
  <c r="B15" i="1"/>
  <c r="C15" i="1"/>
  <c r="D15" i="1"/>
  <c r="E15" i="1"/>
  <c r="G11" i="1"/>
  <c r="B11" i="1"/>
  <c r="C11" i="1"/>
  <c r="D11" i="1"/>
  <c r="E11" i="1"/>
  <c r="G7" i="1"/>
  <c r="B7" i="1"/>
  <c r="C7" i="1"/>
  <c r="D7" i="1"/>
  <c r="E7" i="1"/>
  <c r="F39" i="1"/>
  <c r="F31" i="1"/>
  <c r="F15" i="1"/>
  <c r="F11" i="1"/>
  <c r="F7" i="1"/>
  <c r="F37" i="3" l="1"/>
  <c r="F39" i="3" s="1"/>
  <c r="G22" i="1"/>
  <c r="D42" i="1"/>
  <c r="C42" i="1"/>
  <c r="B42" i="1"/>
  <c r="G42" i="1"/>
  <c r="F42" i="1"/>
  <c r="E42" i="1"/>
  <c r="G40" i="3"/>
  <c r="G39" i="3"/>
  <c r="D37" i="3"/>
  <c r="D39" i="3" s="1"/>
  <c r="D40" i="3"/>
  <c r="E37" i="3"/>
  <c r="E39" i="3" s="1"/>
  <c r="E40" i="3"/>
  <c r="C31" i="1"/>
  <c r="C40" i="1" s="1"/>
  <c r="C12" i="4"/>
  <c r="G40" i="1"/>
  <c r="F40" i="1"/>
  <c r="B22" i="1"/>
  <c r="E40" i="1"/>
  <c r="D22" i="1"/>
  <c r="B40" i="1"/>
  <c r="C22" i="1"/>
  <c r="D40" i="1"/>
  <c r="F22" i="1"/>
  <c r="E22" i="1"/>
  <c r="C6" i="2" l="1"/>
  <c r="C5" i="4" s="1"/>
  <c r="D6" i="2"/>
  <c r="D5" i="4" s="1"/>
  <c r="G6" i="2"/>
  <c r="G5" i="4" s="1"/>
  <c r="B6" i="2"/>
  <c r="B5" i="4" s="1"/>
  <c r="F6" i="2"/>
  <c r="F5" i="4" s="1"/>
  <c r="E6" i="2"/>
  <c r="E13" i="2" s="1"/>
  <c r="E26" i="2" s="1"/>
  <c r="D13" i="2" l="1"/>
  <c r="D26" i="2" s="1"/>
  <c r="G13" i="2"/>
  <c r="G26" i="2" s="1"/>
  <c r="F13" i="2"/>
  <c r="F26" i="2" s="1"/>
  <c r="F32" i="2" s="1"/>
  <c r="F37" i="2" s="1"/>
  <c r="D32" i="2"/>
  <c r="D37" i="2" s="1"/>
  <c r="D6" i="4"/>
  <c r="G32" i="2"/>
  <c r="G37" i="2" s="1"/>
  <c r="G6" i="4"/>
  <c r="E32" i="2"/>
  <c r="E37" i="2" s="1"/>
  <c r="E6" i="4"/>
  <c r="C13" i="2"/>
  <c r="C26" i="2" s="1"/>
  <c r="E5" i="4"/>
  <c r="B13" i="2"/>
  <c r="B26" i="2" s="1"/>
  <c r="F6" i="4" l="1"/>
  <c r="B6" i="4"/>
  <c r="B32" i="2"/>
  <c r="B37" i="2" s="1"/>
  <c r="G8" i="4"/>
  <c r="G7" i="4"/>
  <c r="G9" i="4"/>
  <c r="G38" i="2"/>
  <c r="F7" i="4"/>
  <c r="F38" i="2"/>
  <c r="F8" i="4"/>
  <c r="F9" i="4"/>
  <c r="C32" i="2"/>
  <c r="C37" i="2" s="1"/>
  <c r="C6" i="4"/>
  <c r="E8" i="4"/>
  <c r="E7" i="4"/>
  <c r="E38" i="2"/>
  <c r="E9" i="4"/>
  <c r="D38" i="2"/>
  <c r="D9" i="4"/>
  <c r="D8" i="4"/>
  <c r="D7" i="4"/>
  <c r="C7" i="4" l="1"/>
  <c r="C8" i="4"/>
  <c r="C38" i="2"/>
  <c r="C9" i="4"/>
  <c r="B7" i="4"/>
  <c r="B8" i="4"/>
  <c r="B9" i="4"/>
  <c r="B38" i="2"/>
</calcChain>
</file>

<file path=xl/sharedStrings.xml><?xml version="1.0" encoding="utf-8"?>
<sst xmlns="http://schemas.openxmlformats.org/spreadsheetml/2006/main" count="113" uniqueCount="107">
  <si>
    <t>In hand</t>
  </si>
  <si>
    <t>Bal. with bangladesh bank &amp; its agent bank</t>
  </si>
  <si>
    <t>In Bangladesh</t>
  </si>
  <si>
    <t>Outside Bangladesh</t>
  </si>
  <si>
    <t>Investments</t>
  </si>
  <si>
    <t>Governments</t>
  </si>
  <si>
    <t>Others</t>
  </si>
  <si>
    <t>loans &amp; advnaces</t>
  </si>
  <si>
    <t>Fixed deposit</t>
  </si>
  <si>
    <t>Paid uip cpaital</t>
  </si>
  <si>
    <t>Share premium</t>
  </si>
  <si>
    <t>Statutory reserve</t>
  </si>
  <si>
    <t>Other reserve</t>
  </si>
  <si>
    <t>Retained Earning</t>
  </si>
  <si>
    <t>Interst income</t>
  </si>
  <si>
    <t>Interst paid on deposit &amp; borrowing etc</t>
  </si>
  <si>
    <t>Commission ,exchanges &amp; brokearge</t>
  </si>
  <si>
    <t>other operating income</t>
  </si>
  <si>
    <t>Slary &amp; allowances</t>
  </si>
  <si>
    <t>Rent ,tax insurance,electricity</t>
  </si>
  <si>
    <t>Leagal &amp; professional expenses</t>
  </si>
  <si>
    <t>Postage ,stamp telecommunication</t>
  </si>
  <si>
    <t>Stationery , printing advertising</t>
  </si>
  <si>
    <t>Managing Directors salary &amp; fees</t>
  </si>
  <si>
    <t>Directors fees &amp; expenses</t>
  </si>
  <si>
    <t>Auditors fees</t>
  </si>
  <si>
    <t>Depraciation,repairs &amp; maintenance</t>
  </si>
  <si>
    <t>oterh expenses</t>
  </si>
  <si>
    <t>Provisions</t>
  </si>
  <si>
    <t>Loans &amp; advances</t>
  </si>
  <si>
    <t>Diminution in value of investments</t>
  </si>
  <si>
    <t>Current</t>
  </si>
  <si>
    <t>Deferred</t>
  </si>
  <si>
    <t>Interest received</t>
  </si>
  <si>
    <t>interst payments</t>
  </si>
  <si>
    <t>Dividend Received</t>
  </si>
  <si>
    <t>fees &amp; commission received</t>
  </si>
  <si>
    <t xml:space="preserve">paid to employees </t>
  </si>
  <si>
    <t>paid t osupplies &amp; fro various operating expenses</t>
  </si>
  <si>
    <t>income tax paid</t>
  </si>
  <si>
    <t xml:space="preserve">Loans &amp; advances to customers </t>
  </si>
  <si>
    <t>Purchase /sale of trading securiites</t>
  </si>
  <si>
    <t xml:space="preserve">loans &amp; depsoits from banks &amp; other customers </t>
  </si>
  <si>
    <t>Other liabilities</t>
  </si>
  <si>
    <t>cah utilized in operating assests &amp; liabiliites</t>
  </si>
  <si>
    <t>Net proceeds for sale /purchase to treasury bills</t>
  </si>
  <si>
    <t>Purchase of property, plant &amp; equipment</t>
  </si>
  <si>
    <t>Proceeds from sell of property ,plant &amp; equipment</t>
  </si>
  <si>
    <t>Cash dividedn paid</t>
  </si>
  <si>
    <t>Received from othe roperating activities</t>
  </si>
  <si>
    <t>Income from investment</t>
  </si>
  <si>
    <t>Payment of preference share dividend</t>
  </si>
  <si>
    <t>Paymnet for finance lease</t>
  </si>
  <si>
    <t>Redemption  of preference share including premium</t>
  </si>
  <si>
    <t>Preferred share capital</t>
  </si>
  <si>
    <t>Ratio</t>
  </si>
  <si>
    <t>Operating Margin</t>
  </si>
  <si>
    <t>Net Margin</t>
  </si>
  <si>
    <t>Capital to Risk Weighted Assets Ratio</t>
  </si>
  <si>
    <t>Other deposit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</si>
  <si>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</si>
  <si>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</si>
  <si>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</si>
  <si>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</si>
  <si>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</si>
  <si>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Delta Brac Housing Finance Corporation Limited</t>
  </si>
  <si>
    <t>As at year end</t>
  </si>
  <si>
    <t>Property and Assets</t>
  </si>
  <si>
    <t>Cash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</si>
  <si>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</si>
  <si>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</si>
  <si>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</si>
  <si>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</si>
  <si>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</si>
  <si>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</si>
  <si>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</si>
  <si>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</si>
  <si>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</si>
  <si>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</si>
  <si>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</si>
  <si>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</si>
  <si>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</si>
  <si>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</si>
  <si>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</si>
  <si>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</si>
  <si>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</si>
  <si>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</si>
  <si>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</si>
  <si>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</si>
  <si>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</si>
  <si>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</si>
  <si>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</si>
  <si>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</si>
  <si>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</si>
  <si>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</si>
  <si>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</si>
  <si>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</si>
  <si>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</si>
  <si>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</si>
  <si>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</si>
  <si>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</si>
  <si>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</si>
  <si>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</si>
  <si>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</si>
  <si>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</si>
  <si>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>Other assets</t>
  </si>
  <si>
    <t>Other investmnets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</si>
</sst>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Font="1"/>
    <xf numFmtId="0" fontId="4" fillId="0" borderId="0" xfId="0" applyFont="1" applyFill="1"/>
    <xf numFmtId="164" fontId="0" fillId="0" borderId="0" xfId="1" applyNumberFormat="1" applyFont="1" applyFill="1"/>
    <xf numFmtId="1" fontId="3" fillId="0" borderId="0" xfId="1" applyNumberFormat="1" applyFont="1"/>
    <xf numFmtId="0" fontId="0" fillId="0" borderId="0" xfId="0" applyFill="1"/>
    <xf numFmtId="10" fontId="0" fillId="0" borderId="0" xfId="2" applyNumberFormat="1" applyFont="1"/>
    <xf numFmtId="43" fontId="0" fillId="0" borderId="0" xfId="1" applyNumberFormat="1" applyFont="1" applyFill="1"/>
    <xf numFmtId="2" fontId="2" fillId="0" borderId="0" xfId="0" applyNumberFormat="1" applyFont="1"/>
    <xf numFmtId="9" fontId="0" fillId="0" borderId="0" xfId="2" applyFont="1"/>
    <xf numFmtId="164" fontId="1" fillId="0" borderId="0" xfId="1" applyNumberFormat="1" applyFont="1"/>
    <xf numFmtId="10" fontId="0" fillId="0" borderId="0" xfId="0" applyNumberFormat="1"/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Alignment="1"/>
    <xf numFmtId="0" fontId="5" fillId="0" borderId="0" xfId="0" applyFont="1"/>
    <xf numFmtId="0" fontId="2" fillId="0" borderId="1" xfId="0" applyFont="1" applyBorder="1"/>
    <xf numFmtId="164" fontId="2" fillId="0" borderId="0" xfId="1" applyNumberFormat="1" applyFont="1" applyFill="1"/>
    <xf numFmtId="0" fontId="2" fillId="0" borderId="2" xfId="0" applyFont="1" applyBorder="1"/>
    <xf numFmtId="3" fontId="0" fillId="0" borderId="0" xfId="0" applyNumberFormat="1"/>
    <xf numFmtId="0" fontId="2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pane xSplit="1" ySplit="4" topLeftCell="H32" activePane="bottomRight" state="frozen"/>
      <selection pane="topRight" activeCell="B1" sqref="B1"/>
      <selection pane="bottomLeft" activeCell="A4" sqref="A4"/>
      <selection pane="bottomRight" activeCell="F40" sqref="F40"/>
    </sheetView>
  </sheetViews>
  <sheetFormatPr defaultRowHeight="15" x14ac:dyDescent="0.25"/>
  <cols>
    <col min="1" max="1" width="42.7109375" customWidth="1"/>
    <col min="2" max="2" width="17.140625" customWidth="1"/>
    <col min="3" max="3" width="15.28515625" bestFit="1" customWidth="1"/>
    <col min="4" max="5" width="15.28515625" customWidth="1"/>
    <col min="6" max="6" width="16.28515625" customWidth="1"/>
    <col min="7" max="7" width="16.7109375" bestFit="1" customWidth="1"/>
    <col min="8" max="8" width="15.28515625" bestFit="1" customWidth="1"/>
  </cols>
  <sheetData>
    <row r="1" spans="1:9" x14ac:dyDescent="0.25">
      <c r="A1" s="1" t="s">
        <v>65</v>
      </c>
    </row>
    <row r="2" spans="1:9" x14ac:dyDescent="0.25">
      <c r="A2" s="1" t="s">
        <v>102</v>
      </c>
    </row>
    <row r="3" spans="1:9" x14ac:dyDescent="0.25">
      <c r="A3" t="s">
        <v>66</v>
      </c>
    </row>
    <row r="4" spans="1:9" x14ac:dyDescent="0.25">
      <c r="A4" s="10"/>
      <c r="B4" s="10">
        <v>2012</v>
      </c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10">
        <v>2018</v>
      </c>
    </row>
    <row r="5" spans="1:9" x14ac:dyDescent="0.25">
      <c r="B5" s="8"/>
      <c r="C5" s="8"/>
      <c r="D5" s="8"/>
      <c r="E5" s="8"/>
      <c r="F5" s="8"/>
      <c r="G5" s="8"/>
    </row>
    <row r="6" spans="1:9" x14ac:dyDescent="0.25">
      <c r="A6" s="17" t="s">
        <v>67</v>
      </c>
      <c r="B6" s="4"/>
      <c r="C6" s="4"/>
      <c r="D6" s="4"/>
      <c r="E6" s="4"/>
      <c r="F6" s="4"/>
      <c r="G6" s="4"/>
    </row>
    <row r="7" spans="1:9" x14ac:dyDescent="0.25">
      <c r="A7" s="18" t="s">
        <v>68</v>
      </c>
      <c r="B7" s="5">
        <f t="shared" ref="B7:I7" si="0">SUM( B8:B9)</f>
        <v>372706679</v>
      </c>
      <c r="C7" s="5">
        <f t="shared" si="0"/>
        <v>442063889</v>
      </c>
      <c r="D7" s="5">
        <f t="shared" si="0"/>
        <v>503538692</v>
      </c>
      <c r="E7" s="5">
        <f t="shared" si="0"/>
        <v>540453046</v>
      </c>
      <c r="F7" s="5">
        <f>SUM( F8:F9)</f>
        <v>538107410</v>
      </c>
      <c r="G7" s="5">
        <f t="shared" si="0"/>
        <v>634064843</v>
      </c>
      <c r="H7" s="5">
        <f t="shared" si="0"/>
        <v>798514488</v>
      </c>
      <c r="I7" s="5">
        <f t="shared" si="0"/>
        <v>0</v>
      </c>
    </row>
    <row r="8" spans="1:9" x14ac:dyDescent="0.25">
      <c r="A8" t="s">
        <v>0</v>
      </c>
      <c r="B8" s="4">
        <v>75513</v>
      </c>
      <c r="C8" s="4">
        <v>68348</v>
      </c>
      <c r="D8" s="4">
        <v>80512</v>
      </c>
      <c r="E8" s="4">
        <v>69383</v>
      </c>
      <c r="F8" s="4">
        <v>73760</v>
      </c>
      <c r="G8" s="4">
        <v>89700</v>
      </c>
      <c r="H8" s="24">
        <v>106217</v>
      </c>
    </row>
    <row r="9" spans="1:9" x14ac:dyDescent="0.25">
      <c r="A9" t="s">
        <v>1</v>
      </c>
      <c r="B9" s="4">
        <v>372631166</v>
      </c>
      <c r="C9" s="4">
        <v>441995541</v>
      </c>
      <c r="D9" s="4">
        <v>503458180</v>
      </c>
      <c r="E9" s="4">
        <v>540383663</v>
      </c>
      <c r="F9" s="4">
        <v>538033650</v>
      </c>
      <c r="G9" s="4">
        <v>633975143</v>
      </c>
      <c r="H9" s="24">
        <v>798408271</v>
      </c>
    </row>
    <row r="10" spans="1:9" x14ac:dyDescent="0.25">
      <c r="B10" s="4"/>
      <c r="C10" s="4"/>
      <c r="D10" s="4"/>
      <c r="E10" s="4"/>
      <c r="F10" s="4"/>
      <c r="G10" s="4"/>
    </row>
    <row r="11" spans="1:9" x14ac:dyDescent="0.25">
      <c r="A11" s="19" t="s">
        <v>69</v>
      </c>
      <c r="B11" s="5">
        <f t="shared" ref="B11:H11" si="1">SUM(B12:B13)</f>
        <v>929059560</v>
      </c>
      <c r="C11" s="5">
        <f t="shared" si="1"/>
        <v>6674686774</v>
      </c>
      <c r="D11" s="5">
        <f t="shared" si="1"/>
        <v>5804562037</v>
      </c>
      <c r="E11" s="5">
        <f t="shared" si="1"/>
        <v>5332811224</v>
      </c>
      <c r="F11" s="5">
        <f>SUM(F12:F13)</f>
        <v>5862512234</v>
      </c>
      <c r="G11" s="5">
        <f t="shared" si="1"/>
        <v>10697156711</v>
      </c>
      <c r="H11" s="5">
        <f t="shared" si="1"/>
        <v>11779169860</v>
      </c>
    </row>
    <row r="12" spans="1:9" x14ac:dyDescent="0.25">
      <c r="A12" t="s">
        <v>2</v>
      </c>
      <c r="B12" s="4">
        <v>929059560</v>
      </c>
      <c r="C12" s="4">
        <v>6674686774</v>
      </c>
      <c r="D12" s="4">
        <v>5804562037</v>
      </c>
      <c r="E12" s="4">
        <v>5332811224</v>
      </c>
      <c r="F12" s="4">
        <v>5862512234</v>
      </c>
      <c r="G12" s="4">
        <v>10697156711</v>
      </c>
      <c r="H12" s="24">
        <v>11779169860</v>
      </c>
    </row>
    <row r="13" spans="1:9" x14ac:dyDescent="0.25">
      <c r="A13" t="s">
        <v>3</v>
      </c>
      <c r="B13" s="4"/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9" x14ac:dyDescent="0.25">
      <c r="A14" s="20" t="s">
        <v>70</v>
      </c>
      <c r="B14" s="4">
        <v>1650000000</v>
      </c>
      <c r="C14" s="4"/>
      <c r="D14" s="4"/>
      <c r="E14" s="4"/>
      <c r="F14" s="4"/>
      <c r="G14" s="4">
        <v>0</v>
      </c>
    </row>
    <row r="15" spans="1:9" x14ac:dyDescent="0.25">
      <c r="A15" s="20" t="s">
        <v>4</v>
      </c>
      <c r="B15" s="5">
        <f t="shared" ref="B15:H15" si="2">SUM(B16:B17)</f>
        <v>450617335</v>
      </c>
      <c r="C15" s="5">
        <f t="shared" si="2"/>
        <v>358102856</v>
      </c>
      <c r="D15" s="5">
        <f t="shared" si="2"/>
        <v>370108738</v>
      </c>
      <c r="E15" s="5">
        <f t="shared" si="2"/>
        <v>364409364</v>
      </c>
      <c r="F15" s="5">
        <f>SUM(F16:F17)</f>
        <v>427696230</v>
      </c>
      <c r="G15" s="5">
        <f t="shared" si="2"/>
        <v>643028086</v>
      </c>
      <c r="H15" s="5">
        <f t="shared" si="2"/>
        <v>607821066</v>
      </c>
    </row>
    <row r="16" spans="1:9" x14ac:dyDescent="0.25">
      <c r="A16" t="s">
        <v>5</v>
      </c>
      <c r="B16" s="4"/>
      <c r="C16" s="4">
        <v>0</v>
      </c>
      <c r="D16" s="4">
        <v>0</v>
      </c>
      <c r="E16" s="4">
        <v>0</v>
      </c>
      <c r="F16" s="4">
        <v>1085379</v>
      </c>
      <c r="G16" s="4">
        <v>1145176</v>
      </c>
      <c r="H16" s="24">
        <v>1114848</v>
      </c>
    </row>
    <row r="17" spans="1:8" x14ac:dyDescent="0.25">
      <c r="A17" t="s">
        <v>6</v>
      </c>
      <c r="B17" s="4">
        <v>450617335</v>
      </c>
      <c r="C17" s="4">
        <v>358102856</v>
      </c>
      <c r="D17" s="4">
        <v>370108738</v>
      </c>
      <c r="E17" s="4">
        <v>364409364</v>
      </c>
      <c r="F17" s="4">
        <v>426610851</v>
      </c>
      <c r="G17" s="4">
        <v>641882910</v>
      </c>
      <c r="H17" s="24">
        <v>606706218</v>
      </c>
    </row>
    <row r="18" spans="1:8" x14ac:dyDescent="0.25">
      <c r="A18" s="20" t="s">
        <v>71</v>
      </c>
      <c r="B18" s="5">
        <f>SUM(B19)</f>
        <v>24039007094</v>
      </c>
      <c r="C18" s="5">
        <f t="shared" ref="C18:H18" si="3">SUM(C19)</f>
        <v>25266873459</v>
      </c>
      <c r="D18" s="5">
        <f t="shared" si="3"/>
        <v>27087224077</v>
      </c>
      <c r="E18" s="5">
        <f t="shared" si="3"/>
        <v>29248299327</v>
      </c>
      <c r="F18" s="5">
        <f t="shared" si="3"/>
        <v>33578603761</v>
      </c>
      <c r="G18" s="5">
        <f t="shared" si="3"/>
        <v>42243352611</v>
      </c>
      <c r="H18" s="5">
        <f t="shared" si="3"/>
        <v>43847701062</v>
      </c>
    </row>
    <row r="19" spans="1:8" x14ac:dyDescent="0.25">
      <c r="A19" t="s">
        <v>7</v>
      </c>
      <c r="B19" s="4">
        <v>24039007094</v>
      </c>
      <c r="C19" s="4">
        <v>25266873459</v>
      </c>
      <c r="D19" s="4">
        <v>27087224077</v>
      </c>
      <c r="E19" s="4">
        <v>29248299327</v>
      </c>
      <c r="F19" s="4">
        <v>33578603761</v>
      </c>
      <c r="G19" s="4">
        <v>42243352611</v>
      </c>
      <c r="H19" s="24">
        <v>43847701062</v>
      </c>
    </row>
    <row r="20" spans="1:8" x14ac:dyDescent="0.25">
      <c r="A20" s="18" t="s">
        <v>72</v>
      </c>
      <c r="B20" s="4">
        <v>43298793</v>
      </c>
      <c r="C20" s="4">
        <v>35849017</v>
      </c>
      <c r="D20" s="4">
        <v>26214052</v>
      </c>
      <c r="E20" s="4">
        <v>115956056</v>
      </c>
      <c r="F20" s="4">
        <v>148522410</v>
      </c>
      <c r="G20" s="4">
        <v>178470140</v>
      </c>
      <c r="H20" s="24">
        <v>169515890</v>
      </c>
    </row>
    <row r="21" spans="1:8" x14ac:dyDescent="0.25">
      <c r="A21" s="18" t="s">
        <v>73</v>
      </c>
      <c r="B21" s="4">
        <v>156054640</v>
      </c>
      <c r="C21" s="4">
        <v>226494942</v>
      </c>
      <c r="D21" s="4">
        <v>153285180</v>
      </c>
      <c r="E21" s="4">
        <v>84149494</v>
      </c>
      <c r="F21" s="4">
        <v>129073890</v>
      </c>
      <c r="G21" s="4">
        <v>184780123</v>
      </c>
      <c r="H21" s="24">
        <v>296259328</v>
      </c>
    </row>
    <row r="22" spans="1:8" x14ac:dyDescent="0.25">
      <c r="A22" s="1"/>
      <c r="B22" s="5">
        <f>B7+B11+B14+B15+B18+B20+B21</f>
        <v>27640744101</v>
      </c>
      <c r="C22" s="5">
        <f t="shared" ref="C22:E22" si="4">C7+C11+C15+C18+C20+C21</f>
        <v>33004070937</v>
      </c>
      <c r="D22" s="5">
        <f>D7+D11+D15+D18+D20+D21</f>
        <v>33944932776</v>
      </c>
      <c r="E22" s="5">
        <f t="shared" si="4"/>
        <v>35686078511</v>
      </c>
      <c r="F22" s="5">
        <f>F7+F11+F15+F18+F20+F21</f>
        <v>40684515935</v>
      </c>
      <c r="G22" s="5">
        <f>G7+G11+G15+G18+G20+G21</f>
        <v>54580852514</v>
      </c>
      <c r="H22" s="5">
        <f>H7+H11+H15+H18+H20+H21</f>
        <v>57498981694</v>
      </c>
    </row>
    <row r="23" spans="1:8" x14ac:dyDescent="0.25">
      <c r="B23" s="4"/>
      <c r="C23" s="4"/>
      <c r="D23" s="4"/>
      <c r="E23" s="4"/>
      <c r="F23" s="4"/>
      <c r="G23" s="4"/>
    </row>
    <row r="24" spans="1:8" x14ac:dyDescent="0.25">
      <c r="A24" s="17" t="s">
        <v>74</v>
      </c>
      <c r="B24" s="4"/>
      <c r="C24" s="4"/>
      <c r="D24" s="4"/>
      <c r="E24" s="4"/>
      <c r="F24" s="4"/>
      <c r="G24" s="4"/>
    </row>
    <row r="25" spans="1:8" x14ac:dyDescent="0.25">
      <c r="A25" s="20" t="s">
        <v>75</v>
      </c>
      <c r="B25" s="4"/>
      <c r="C25" s="4"/>
      <c r="D25" s="4"/>
      <c r="E25" s="4"/>
      <c r="F25" s="4"/>
      <c r="G25" s="4"/>
    </row>
    <row r="26" spans="1:8" x14ac:dyDescent="0.25">
      <c r="A26" s="20" t="s">
        <v>76</v>
      </c>
      <c r="B26" s="4">
        <v>7312695521</v>
      </c>
      <c r="C26" s="4">
        <v>8249598998</v>
      </c>
      <c r="D26" s="4">
        <v>7052079138</v>
      </c>
      <c r="E26" s="4">
        <v>5308507195</v>
      </c>
      <c r="F26" s="5">
        <v>6095892172</v>
      </c>
      <c r="G26" s="4">
        <v>6515419275</v>
      </c>
      <c r="H26" s="24">
        <v>6085478083</v>
      </c>
    </row>
    <row r="27" spans="1:8" x14ac:dyDescent="0.25">
      <c r="A27" s="20" t="s">
        <v>77</v>
      </c>
      <c r="B27" s="5">
        <f t="shared" ref="B27:H27" si="5">SUM(B28:B29)</f>
        <v>15751200293</v>
      </c>
      <c r="C27" s="5">
        <f t="shared" si="5"/>
        <v>19539937251</v>
      </c>
      <c r="D27" s="5">
        <f t="shared" si="5"/>
        <v>21549503042</v>
      </c>
      <c r="E27" s="5">
        <f t="shared" si="5"/>
        <v>24703115270</v>
      </c>
      <c r="F27" s="5">
        <f t="shared" si="5"/>
        <v>28727974768</v>
      </c>
      <c r="G27" s="5">
        <f t="shared" si="5"/>
        <v>41187889744</v>
      </c>
      <c r="H27" s="5">
        <f t="shared" si="5"/>
        <v>43318721105</v>
      </c>
    </row>
    <row r="28" spans="1:8" x14ac:dyDescent="0.25">
      <c r="A28" t="s">
        <v>8</v>
      </c>
      <c r="B28" s="15">
        <v>15751200293</v>
      </c>
      <c r="C28" s="4">
        <v>19539937251</v>
      </c>
      <c r="D28" s="4">
        <v>21549503042</v>
      </c>
      <c r="E28" s="4">
        <v>24703115270</v>
      </c>
      <c r="F28" s="4">
        <v>28727974768</v>
      </c>
      <c r="G28" s="4">
        <v>41187889744</v>
      </c>
      <c r="H28" s="24">
        <v>43318721105</v>
      </c>
    </row>
    <row r="29" spans="1:8" x14ac:dyDescent="0.25">
      <c r="A29" t="s">
        <v>59</v>
      </c>
      <c r="B29" s="4"/>
      <c r="C29" s="4"/>
      <c r="D29" s="4"/>
      <c r="E29" s="4"/>
      <c r="F29" s="4"/>
      <c r="G29" s="4"/>
    </row>
    <row r="30" spans="1:8" x14ac:dyDescent="0.25">
      <c r="A30" s="20" t="s">
        <v>78</v>
      </c>
      <c r="B30" s="4">
        <v>2426308585</v>
      </c>
      <c r="C30" s="4">
        <v>2645968682</v>
      </c>
      <c r="D30" s="4">
        <v>2567564466</v>
      </c>
      <c r="E30" s="4">
        <v>2503539630</v>
      </c>
      <c r="F30" s="4">
        <v>2251897601</v>
      </c>
      <c r="G30" s="4">
        <v>2519907282</v>
      </c>
      <c r="H30" s="24">
        <v>3054803259</v>
      </c>
    </row>
    <row r="31" spans="1:8" x14ac:dyDescent="0.25">
      <c r="A31" s="1"/>
      <c r="B31" s="5">
        <f t="shared" ref="B31:H31" si="6">B26+B27+B30</f>
        <v>25490204399</v>
      </c>
      <c r="C31" s="5">
        <f t="shared" si="6"/>
        <v>30435504931</v>
      </c>
      <c r="D31" s="5">
        <f t="shared" si="6"/>
        <v>31169146646</v>
      </c>
      <c r="E31" s="5">
        <f t="shared" si="6"/>
        <v>32515162095</v>
      </c>
      <c r="F31" s="5">
        <f>F26+F27+F30</f>
        <v>37075764541</v>
      </c>
      <c r="G31" s="5">
        <f t="shared" si="6"/>
        <v>50223216301</v>
      </c>
      <c r="H31" s="5">
        <f t="shared" si="6"/>
        <v>52459002447</v>
      </c>
    </row>
    <row r="32" spans="1:8" x14ac:dyDescent="0.25">
      <c r="A32" s="20" t="s">
        <v>79</v>
      </c>
      <c r="B32" s="4"/>
      <c r="C32" s="4"/>
      <c r="D32" s="4"/>
      <c r="E32" s="4"/>
      <c r="F32" s="4"/>
      <c r="G32" s="4"/>
    </row>
    <row r="33" spans="1:8" x14ac:dyDescent="0.25">
      <c r="A33" t="s">
        <v>9</v>
      </c>
      <c r="B33" s="4">
        <v>1009125000</v>
      </c>
      <c r="C33" s="4">
        <v>1160493750</v>
      </c>
      <c r="D33" s="4">
        <v>1160493750</v>
      </c>
      <c r="E33" s="4">
        <v>1160493750</v>
      </c>
      <c r="F33" s="4">
        <v>1160493750</v>
      </c>
      <c r="G33" s="4">
        <v>1218518430</v>
      </c>
      <c r="H33" s="24">
        <v>1218518430</v>
      </c>
    </row>
    <row r="34" spans="1:8" x14ac:dyDescent="0.25">
      <c r="A34" s="6" t="s">
        <v>54</v>
      </c>
      <c r="B34" s="4">
        <v>40000</v>
      </c>
      <c r="C34" s="4">
        <v>40000</v>
      </c>
      <c r="D34" s="4"/>
      <c r="E34" s="4"/>
      <c r="F34" s="4"/>
      <c r="G34" s="4"/>
    </row>
    <row r="35" spans="1:8" x14ac:dyDescent="0.25">
      <c r="A35" t="s">
        <v>10</v>
      </c>
      <c r="B35" s="4">
        <v>154960000</v>
      </c>
      <c r="C35" s="4">
        <v>154960000</v>
      </c>
      <c r="D35" s="4">
        <v>55000000</v>
      </c>
      <c r="E35" s="4">
        <v>55000000</v>
      </c>
      <c r="F35" s="4">
        <v>55000000</v>
      </c>
      <c r="G35" s="4">
        <v>55000000</v>
      </c>
      <c r="H35" s="4">
        <v>55000000</v>
      </c>
    </row>
    <row r="36" spans="1:8" x14ac:dyDescent="0.25">
      <c r="A36" t="s">
        <v>11</v>
      </c>
      <c r="B36" s="4">
        <v>447617428</v>
      </c>
      <c r="C36" s="4">
        <v>553405189</v>
      </c>
      <c r="D36" s="4">
        <v>674873901</v>
      </c>
      <c r="E36" s="4">
        <v>811924646</v>
      </c>
      <c r="F36" s="4">
        <v>969121267</v>
      </c>
      <c r="G36" s="4">
        <v>1225083409</v>
      </c>
      <c r="H36" s="24">
        <v>1307430064</v>
      </c>
    </row>
    <row r="37" spans="1:8" x14ac:dyDescent="0.25">
      <c r="A37" t="s">
        <v>12</v>
      </c>
      <c r="B37" s="4">
        <v>268000000</v>
      </c>
      <c r="C37" s="4">
        <v>378000000</v>
      </c>
      <c r="D37" s="4">
        <v>568040000</v>
      </c>
      <c r="E37" s="4">
        <v>781540000</v>
      </c>
      <c r="F37" s="4">
        <v>1008040000</v>
      </c>
      <c r="G37" s="4">
        <v>1445040000</v>
      </c>
      <c r="H37" s="24">
        <v>2025040000</v>
      </c>
    </row>
    <row r="38" spans="1:8" x14ac:dyDescent="0.25">
      <c r="A38" t="s">
        <v>13</v>
      </c>
      <c r="B38" s="4">
        <v>270797274</v>
      </c>
      <c r="C38" s="5">
        <v>321667067</v>
      </c>
      <c r="D38" s="4">
        <v>317378479</v>
      </c>
      <c r="E38" s="4">
        <v>361958020</v>
      </c>
      <c r="F38" s="4">
        <v>416096377</v>
      </c>
      <c r="G38" s="4">
        <v>413994374</v>
      </c>
      <c r="H38" s="24">
        <v>433990753</v>
      </c>
    </row>
    <row r="39" spans="1:8" x14ac:dyDescent="0.25">
      <c r="A39" s="1"/>
      <c r="B39" s="5">
        <f t="shared" ref="B39:H39" si="7">SUM(B33:B38)</f>
        <v>2150539702</v>
      </c>
      <c r="C39" s="5">
        <f t="shared" si="7"/>
        <v>2568566006</v>
      </c>
      <c r="D39" s="5">
        <f t="shared" si="7"/>
        <v>2775786130</v>
      </c>
      <c r="E39" s="5">
        <f t="shared" si="7"/>
        <v>3170916416</v>
      </c>
      <c r="F39" s="5">
        <f t="shared" si="7"/>
        <v>3608751394</v>
      </c>
      <c r="G39" s="5">
        <f t="shared" si="7"/>
        <v>4357636213</v>
      </c>
      <c r="H39" s="5">
        <f t="shared" si="7"/>
        <v>5039979247</v>
      </c>
    </row>
    <row r="40" spans="1:8" x14ac:dyDescent="0.25">
      <c r="A40" s="1"/>
      <c r="B40" s="5">
        <f t="shared" ref="B40:H40" si="8">B31+B39</f>
        <v>27640744101</v>
      </c>
      <c r="C40" s="5">
        <f t="shared" si="8"/>
        <v>33004070937</v>
      </c>
      <c r="D40" s="5">
        <f t="shared" si="8"/>
        <v>33944932776</v>
      </c>
      <c r="E40" s="5">
        <f t="shared" si="8"/>
        <v>35686078511</v>
      </c>
      <c r="F40" s="5">
        <f>F31+F39</f>
        <v>40684515935</v>
      </c>
      <c r="G40" s="5">
        <f t="shared" si="8"/>
        <v>54580852514</v>
      </c>
      <c r="H40" s="5">
        <f t="shared" si="8"/>
        <v>57498981694</v>
      </c>
    </row>
    <row r="41" spans="1:8" x14ac:dyDescent="0.25">
      <c r="B41" s="4"/>
      <c r="C41" s="4"/>
      <c r="D41" s="4"/>
      <c r="E41" s="4"/>
      <c r="F41" s="4"/>
      <c r="G41" s="4"/>
    </row>
    <row r="42" spans="1:8" x14ac:dyDescent="0.25">
      <c r="A42" s="21" t="s">
        <v>80</v>
      </c>
      <c r="B42" s="12">
        <f>B39/(B33/10)</f>
        <v>21.310934740493</v>
      </c>
      <c r="C42" s="12">
        <f t="shared" ref="C42:G42" si="9">C39/(C33/10)</f>
        <v>22.133389395677487</v>
      </c>
      <c r="D42" s="12">
        <f t="shared" si="9"/>
        <v>23.919009731849052</v>
      </c>
      <c r="E42" s="12">
        <f t="shared" si="9"/>
        <v>27.323856039724472</v>
      </c>
      <c r="F42" s="12">
        <f t="shared" si="9"/>
        <v>31.096689611641597</v>
      </c>
      <c r="G42" s="12">
        <f t="shared" si="9"/>
        <v>35.761758753209833</v>
      </c>
      <c r="H42" s="12">
        <f t="shared" ref="H42" si="10">H39/(H33/10)</f>
        <v>41.361534818968636</v>
      </c>
    </row>
    <row r="43" spans="1:8" x14ac:dyDescent="0.25">
      <c r="A43" s="21" t="s">
        <v>81</v>
      </c>
      <c r="B43" s="22">
        <f>B33/10</f>
        <v>100912500</v>
      </c>
      <c r="C43" s="22">
        <f t="shared" ref="C43:G43" si="11">C33/10</f>
        <v>116049375</v>
      </c>
      <c r="D43" s="22">
        <f t="shared" si="11"/>
        <v>116049375</v>
      </c>
      <c r="E43" s="22">
        <f t="shared" si="11"/>
        <v>116049375</v>
      </c>
      <c r="F43" s="22">
        <f t="shared" si="11"/>
        <v>116049375</v>
      </c>
      <c r="G43" s="22">
        <f t="shared" si="11"/>
        <v>121851843</v>
      </c>
      <c r="H43" s="22">
        <f t="shared" ref="H43" si="12">H33/10</f>
        <v>121851843</v>
      </c>
    </row>
    <row r="44" spans="1:8" x14ac:dyDescent="0.25">
      <c r="B44" s="4"/>
      <c r="C44" s="4"/>
      <c r="D44" s="4"/>
      <c r="E44" s="4"/>
      <c r="F44" s="4"/>
      <c r="G44" s="4"/>
    </row>
    <row r="45" spans="1:8" x14ac:dyDescent="0.25">
      <c r="B45" s="4"/>
      <c r="C45" s="4"/>
      <c r="D45" s="4"/>
      <c r="E45" s="4"/>
      <c r="F45" s="4"/>
      <c r="G45" s="4"/>
    </row>
    <row r="46" spans="1:8" x14ac:dyDescent="0.25">
      <c r="A46" s="1"/>
      <c r="B46" s="5"/>
      <c r="C46" s="5"/>
      <c r="D46" s="5"/>
      <c r="E46" s="5"/>
      <c r="F46" s="5"/>
      <c r="G46" s="5"/>
    </row>
    <row r="47" spans="1:8" x14ac:dyDescent="0.25">
      <c r="B47" s="4"/>
      <c r="C47" s="4"/>
      <c r="D47" s="4"/>
      <c r="E47" s="4"/>
      <c r="F47" s="4"/>
      <c r="G47" s="4"/>
    </row>
    <row r="48" spans="1:8" x14ac:dyDescent="0.25">
      <c r="B48" s="4"/>
      <c r="C48" s="4"/>
      <c r="D48" s="4"/>
      <c r="E48" s="4"/>
      <c r="F48" s="4"/>
      <c r="G48" s="4"/>
    </row>
    <row r="49" spans="1:7" x14ac:dyDescent="0.25">
      <c r="B49" s="4"/>
      <c r="C49" s="4"/>
      <c r="D49" s="4"/>
      <c r="E49" s="4"/>
      <c r="F49" s="4"/>
      <c r="G49" s="4"/>
    </row>
    <row r="50" spans="1:7" x14ac:dyDescent="0.25">
      <c r="B50" s="4"/>
      <c r="C50" s="4"/>
      <c r="D50" s="4"/>
      <c r="E50" s="4"/>
      <c r="F50" s="4"/>
      <c r="G50" s="4"/>
    </row>
    <row r="51" spans="1:7" x14ac:dyDescent="0.25">
      <c r="A51" s="1"/>
      <c r="B51" s="5"/>
      <c r="C51" s="5"/>
      <c r="D51" s="5"/>
      <c r="E51" s="5"/>
      <c r="F51" s="5"/>
      <c r="G51" s="5"/>
    </row>
    <row r="52" spans="1:7" x14ac:dyDescent="0.25">
      <c r="B52" s="4"/>
      <c r="C52" s="4"/>
      <c r="D52" s="4"/>
      <c r="E52" s="4"/>
      <c r="F52" s="4"/>
      <c r="G52" s="4"/>
    </row>
    <row r="53" spans="1:7" x14ac:dyDescent="0.25">
      <c r="B53" s="4"/>
      <c r="C53" s="4"/>
      <c r="D53" s="4"/>
      <c r="E53" s="4"/>
      <c r="F53" s="4"/>
      <c r="G53" s="4"/>
    </row>
    <row r="54" spans="1:7" x14ac:dyDescent="0.25">
      <c r="B54" s="4"/>
      <c r="C54" s="4"/>
      <c r="D54" s="4"/>
      <c r="E54" s="4"/>
      <c r="F54" s="4"/>
      <c r="G54" s="4"/>
    </row>
    <row r="55" spans="1:7" x14ac:dyDescent="0.25">
      <c r="B55" s="4"/>
      <c r="C55" s="4"/>
      <c r="D55" s="4"/>
      <c r="E55" s="4"/>
      <c r="F55" s="4"/>
      <c r="G55" s="4"/>
    </row>
    <row r="56" spans="1:7" x14ac:dyDescent="0.25">
      <c r="B56" s="4"/>
      <c r="C56" s="4"/>
      <c r="D56" s="4"/>
      <c r="E56" s="4"/>
      <c r="F56" s="4"/>
      <c r="G56" s="4"/>
    </row>
    <row r="57" spans="1:7" x14ac:dyDescent="0.25">
      <c r="B57" s="4"/>
      <c r="C57" s="4"/>
      <c r="D57" s="4"/>
      <c r="E57" s="4"/>
      <c r="F57" s="4"/>
      <c r="G57" s="4"/>
    </row>
    <row r="58" spans="1:7" x14ac:dyDescent="0.25">
      <c r="B58" s="4"/>
      <c r="C58" s="4"/>
      <c r="D58" s="4"/>
      <c r="E58" s="4"/>
      <c r="F58" s="4"/>
      <c r="G58" s="4"/>
    </row>
    <row r="59" spans="1:7" x14ac:dyDescent="0.25">
      <c r="B59" s="4"/>
      <c r="C59" s="4"/>
      <c r="D59" s="4"/>
      <c r="E59" s="4"/>
      <c r="F59" s="4"/>
      <c r="G59" s="4"/>
    </row>
    <row r="60" spans="1:7" x14ac:dyDescent="0.25">
      <c r="B60" s="4"/>
      <c r="C60" s="4"/>
      <c r="D60" s="4"/>
      <c r="E60" s="4"/>
      <c r="F60" s="4"/>
      <c r="G60" s="4"/>
    </row>
    <row r="61" spans="1:7" x14ac:dyDescent="0.25">
      <c r="B61" s="4"/>
      <c r="C61" s="4"/>
      <c r="D61" s="4"/>
      <c r="E61" s="4"/>
      <c r="F61" s="4"/>
      <c r="G61" s="4"/>
    </row>
    <row r="62" spans="1:7" x14ac:dyDescent="0.25">
      <c r="B62" s="4"/>
      <c r="C62" s="4"/>
      <c r="D62" s="4"/>
      <c r="E62" s="4"/>
      <c r="F62" s="4"/>
      <c r="G62" s="4"/>
    </row>
    <row r="63" spans="1:7" x14ac:dyDescent="0.25">
      <c r="A63" s="1"/>
      <c r="B63" s="5"/>
      <c r="C63" s="5"/>
      <c r="D63" s="5"/>
      <c r="E63" s="5"/>
      <c r="F63" s="5"/>
      <c r="G63" s="5"/>
    </row>
    <row r="64" spans="1:7" x14ac:dyDescent="0.25">
      <c r="A64" s="1"/>
      <c r="B64" s="5"/>
      <c r="C64" s="5"/>
      <c r="D64" s="5"/>
      <c r="E64" s="5"/>
      <c r="F64" s="5"/>
      <c r="G64" s="5"/>
    </row>
    <row r="65" spans="1:7" x14ac:dyDescent="0.25">
      <c r="B65" s="4"/>
      <c r="C65" s="4"/>
      <c r="D65" s="4"/>
      <c r="E65" s="4"/>
      <c r="F65" s="4"/>
      <c r="G65" s="4"/>
    </row>
    <row r="66" spans="1:7" x14ac:dyDescent="0.25">
      <c r="B66" s="4"/>
      <c r="C66" s="4"/>
      <c r="D66" s="4"/>
      <c r="E66" s="4"/>
      <c r="F66" s="4"/>
      <c r="G66" s="4"/>
    </row>
    <row r="67" spans="1:7" x14ac:dyDescent="0.25">
      <c r="B67" s="4"/>
      <c r="C67" s="4"/>
      <c r="D67" s="4"/>
      <c r="E67" s="4"/>
      <c r="F67" s="4"/>
      <c r="G67" s="4"/>
    </row>
    <row r="68" spans="1:7" x14ac:dyDescent="0.25">
      <c r="A68" s="1"/>
      <c r="B68" s="5"/>
      <c r="C68" s="5"/>
      <c r="D68" s="5"/>
      <c r="E68" s="5"/>
      <c r="F68" s="5"/>
      <c r="G68" s="5"/>
    </row>
    <row r="69" spans="1:7" x14ac:dyDescent="0.25">
      <c r="A69" s="1"/>
      <c r="B69" s="5"/>
      <c r="C69" s="5"/>
      <c r="D69" s="5"/>
      <c r="E69" s="5"/>
      <c r="F69" s="5"/>
      <c r="G69" s="5"/>
    </row>
    <row r="70" spans="1:7" x14ac:dyDescent="0.25">
      <c r="B70" s="4"/>
      <c r="C70" s="4"/>
      <c r="D70" s="4"/>
      <c r="E70" s="4"/>
      <c r="F70" s="4"/>
      <c r="G70" s="4"/>
    </row>
    <row r="71" spans="1:7" x14ac:dyDescent="0.25">
      <c r="B71" s="4"/>
      <c r="C71" s="4"/>
      <c r="D71" s="4"/>
      <c r="E71" s="4"/>
      <c r="F71" s="4"/>
      <c r="G71" s="4"/>
    </row>
    <row r="72" spans="1:7" x14ac:dyDescent="0.25">
      <c r="B72" s="4"/>
      <c r="C72" s="4"/>
      <c r="D72" s="4"/>
      <c r="E72" s="4"/>
      <c r="F72" s="4"/>
      <c r="G72" s="4"/>
    </row>
    <row r="73" spans="1:7" x14ac:dyDescent="0.25">
      <c r="B73" s="5"/>
      <c r="C73" s="5"/>
      <c r="D73" s="5"/>
      <c r="E73" s="5"/>
      <c r="F73" s="5"/>
      <c r="G73" s="5"/>
    </row>
    <row r="74" spans="1:7" x14ac:dyDescent="0.25">
      <c r="A74" s="1"/>
      <c r="B74" s="5"/>
      <c r="C74" s="5"/>
      <c r="D74" s="5"/>
      <c r="E74" s="5"/>
      <c r="F74" s="5"/>
      <c r="G74" s="5"/>
    </row>
    <row r="75" spans="1:7" x14ac:dyDescent="0.25">
      <c r="B75" s="4"/>
      <c r="C75" s="4"/>
      <c r="D75" s="4"/>
      <c r="E75" s="4"/>
      <c r="F75" s="4"/>
      <c r="G75" s="4"/>
    </row>
    <row r="76" spans="1:7" x14ac:dyDescent="0.25">
      <c r="A76" s="7"/>
      <c r="B76" s="8"/>
      <c r="C76" s="8"/>
      <c r="D76" s="8"/>
      <c r="E76" s="8"/>
      <c r="F76" s="8"/>
      <c r="G76" s="8"/>
    </row>
    <row r="77" spans="1:7" x14ac:dyDescent="0.25">
      <c r="A77" s="10"/>
      <c r="B77" s="8"/>
      <c r="C77" s="8"/>
      <c r="D77" s="8"/>
      <c r="E77" s="8"/>
      <c r="F77" s="8"/>
      <c r="G77" s="8"/>
    </row>
    <row r="78" spans="1:7" x14ac:dyDescent="0.25">
      <c r="A78" s="1"/>
      <c r="B78" s="4"/>
      <c r="C78" s="4"/>
      <c r="D78" s="4"/>
      <c r="E78" s="4"/>
      <c r="F78" s="4"/>
      <c r="G78" s="4"/>
    </row>
    <row r="79" spans="1:7" x14ac:dyDescent="0.25">
      <c r="B79" s="4"/>
      <c r="C79" s="4"/>
      <c r="D79" s="4"/>
      <c r="E79" s="4"/>
      <c r="F79" s="4"/>
      <c r="G79" s="4"/>
    </row>
    <row r="80" spans="1:7" x14ac:dyDescent="0.25">
      <c r="B80" s="4"/>
      <c r="C80" s="4"/>
      <c r="D80" s="4"/>
      <c r="E80" s="4"/>
      <c r="F80" s="4"/>
      <c r="G80" s="4"/>
    </row>
    <row r="81" spans="1:7" x14ac:dyDescent="0.25">
      <c r="B81" s="4"/>
      <c r="C81" s="4"/>
      <c r="D81" s="4"/>
      <c r="E81" s="4"/>
      <c r="F81" s="4"/>
      <c r="G81" s="4"/>
    </row>
    <row r="82" spans="1:7" x14ac:dyDescent="0.25">
      <c r="B82" s="4"/>
      <c r="C82" s="4"/>
      <c r="D82" s="4"/>
      <c r="E82" s="4"/>
      <c r="F82" s="4"/>
      <c r="G82" s="4"/>
    </row>
    <row r="83" spans="1:7" x14ac:dyDescent="0.25">
      <c r="B83" s="4"/>
      <c r="C83" s="4"/>
      <c r="D83" s="4"/>
      <c r="E83" s="4"/>
      <c r="F83" s="4"/>
      <c r="G83" s="4"/>
    </row>
    <row r="84" spans="1:7" x14ac:dyDescent="0.25">
      <c r="B84" s="4"/>
      <c r="C84" s="4"/>
      <c r="D84" s="4"/>
      <c r="E84" s="4"/>
      <c r="F84" s="4"/>
      <c r="G84" s="4"/>
    </row>
    <row r="85" spans="1:7" x14ac:dyDescent="0.25">
      <c r="B85" s="4"/>
      <c r="C85" s="4"/>
      <c r="D85" s="4"/>
      <c r="E85" s="4"/>
      <c r="F85" s="4"/>
      <c r="G85" s="4"/>
    </row>
    <row r="86" spans="1:7" x14ac:dyDescent="0.25">
      <c r="A86" s="2"/>
      <c r="B86" s="4"/>
      <c r="C86" s="4"/>
      <c r="D86" s="4"/>
      <c r="E86" s="4"/>
      <c r="F86" s="4"/>
      <c r="G86" s="4"/>
    </row>
    <row r="87" spans="1:7" x14ac:dyDescent="0.25">
      <c r="A87" s="25"/>
      <c r="B87" s="5"/>
      <c r="C87" s="5"/>
      <c r="D87" s="5"/>
      <c r="E87" s="5"/>
      <c r="F87" s="5"/>
      <c r="G87" s="5"/>
    </row>
    <row r="88" spans="1:7" x14ac:dyDescent="0.25">
      <c r="A88" s="25"/>
      <c r="B88" s="4"/>
      <c r="C88" s="4"/>
      <c r="D88" s="4"/>
      <c r="E88" s="4"/>
      <c r="F88" s="4"/>
      <c r="G88" s="4"/>
    </row>
    <row r="89" spans="1:7" x14ac:dyDescent="0.25">
      <c r="A89" s="1"/>
      <c r="B89" s="4"/>
      <c r="C89" s="4"/>
      <c r="D89" s="4"/>
      <c r="E89" s="4"/>
      <c r="F89" s="4"/>
      <c r="G89" s="4"/>
    </row>
    <row r="90" spans="1:7" x14ac:dyDescent="0.25">
      <c r="B90" s="4"/>
      <c r="C90" s="4"/>
      <c r="D90" s="4"/>
      <c r="E90" s="4"/>
      <c r="F90" s="4"/>
      <c r="G90" s="4"/>
    </row>
    <row r="91" spans="1:7" x14ac:dyDescent="0.25">
      <c r="B91" s="4"/>
      <c r="C91" s="4"/>
      <c r="D91" s="4"/>
      <c r="E91" s="4"/>
      <c r="F91" s="4"/>
      <c r="G91" s="4"/>
    </row>
    <row r="92" spans="1:7" x14ac:dyDescent="0.25">
      <c r="B92" s="4"/>
      <c r="C92" s="4"/>
      <c r="D92" s="4"/>
      <c r="E92" s="4"/>
      <c r="F92" s="4"/>
      <c r="G92" s="4"/>
    </row>
    <row r="93" spans="1:7" x14ac:dyDescent="0.25">
      <c r="B93" s="4"/>
      <c r="C93" s="4"/>
      <c r="D93" s="4"/>
      <c r="E93" s="4"/>
      <c r="F93" s="4"/>
      <c r="G93" s="4"/>
    </row>
    <row r="94" spans="1:7" x14ac:dyDescent="0.25">
      <c r="B94" s="4"/>
      <c r="C94" s="4"/>
      <c r="D94" s="4"/>
      <c r="E94" s="4"/>
      <c r="F94" s="4"/>
      <c r="G94" s="4"/>
    </row>
    <row r="95" spans="1:7" x14ac:dyDescent="0.25">
      <c r="B95" s="5"/>
      <c r="C95" s="5"/>
      <c r="D95" s="5"/>
      <c r="E95" s="5"/>
      <c r="F95" s="5"/>
      <c r="G95" s="5"/>
    </row>
    <row r="96" spans="1:7" x14ac:dyDescent="0.25">
      <c r="A96" s="1"/>
      <c r="B96" s="5"/>
      <c r="C96" s="5"/>
      <c r="D96" s="5"/>
      <c r="E96" s="5"/>
      <c r="F96" s="5"/>
      <c r="G96" s="5"/>
    </row>
    <row r="97" spans="1:7" x14ac:dyDescent="0.25">
      <c r="A97" s="1"/>
      <c r="B97" s="4"/>
      <c r="C97" s="4"/>
      <c r="D97" s="4"/>
      <c r="E97" s="4"/>
      <c r="F97" s="4"/>
      <c r="G97" s="4"/>
    </row>
    <row r="98" spans="1:7" x14ac:dyDescent="0.25">
      <c r="B98" s="4"/>
      <c r="C98" s="4"/>
      <c r="D98" s="4"/>
      <c r="E98" s="4"/>
      <c r="F98" s="4"/>
      <c r="G98" s="4"/>
    </row>
    <row r="99" spans="1:7" x14ac:dyDescent="0.25">
      <c r="B99" s="4"/>
      <c r="C99" s="4"/>
      <c r="D99" s="4"/>
      <c r="E99" s="4"/>
      <c r="F99" s="4"/>
      <c r="G99" s="4"/>
    </row>
    <row r="100" spans="1:7" x14ac:dyDescent="0.25">
      <c r="B100" s="4"/>
      <c r="C100" s="4"/>
      <c r="D100" s="4"/>
      <c r="E100" s="4"/>
      <c r="F100" s="4"/>
      <c r="G100" s="4"/>
    </row>
    <row r="101" spans="1:7" x14ac:dyDescent="0.25">
      <c r="B101" s="4"/>
      <c r="C101" s="4"/>
      <c r="D101" s="4"/>
      <c r="E101" s="4"/>
      <c r="F101" s="4"/>
      <c r="G101" s="4"/>
    </row>
    <row r="102" spans="1:7" x14ac:dyDescent="0.25">
      <c r="A102" s="1"/>
      <c r="B102" s="5"/>
      <c r="C102" s="5"/>
      <c r="D102" s="5"/>
      <c r="E102" s="5"/>
      <c r="F102" s="5"/>
      <c r="G102" s="5"/>
    </row>
    <row r="103" spans="1:7" x14ac:dyDescent="0.25">
      <c r="A103" s="1"/>
      <c r="B103" s="4"/>
      <c r="C103" s="4"/>
      <c r="D103" s="4"/>
      <c r="E103" s="4"/>
      <c r="F103" s="4"/>
      <c r="G103" s="4"/>
    </row>
    <row r="104" spans="1:7" x14ac:dyDescent="0.25">
      <c r="A104" s="6"/>
      <c r="B104" s="4"/>
      <c r="C104" s="4"/>
      <c r="D104" s="4"/>
      <c r="E104" s="4"/>
      <c r="F104" s="4"/>
      <c r="G104" s="4"/>
    </row>
    <row r="105" spans="1:7" x14ac:dyDescent="0.25">
      <c r="A105" s="6"/>
      <c r="B105" s="4"/>
      <c r="C105" s="4"/>
      <c r="D105" s="4"/>
      <c r="E105" s="4"/>
      <c r="F105" s="4"/>
      <c r="G105" s="4"/>
    </row>
    <row r="106" spans="1:7" x14ac:dyDescent="0.25">
      <c r="A106" s="6"/>
      <c r="B106" s="4"/>
      <c r="C106" s="4"/>
      <c r="D106" s="4"/>
      <c r="E106" s="4"/>
      <c r="F106" s="4"/>
      <c r="G106" s="4"/>
    </row>
    <row r="107" spans="1:7" x14ac:dyDescent="0.25">
      <c r="B107" s="4"/>
      <c r="C107" s="4"/>
      <c r="D107" s="4"/>
      <c r="E107" s="4"/>
      <c r="F107" s="4"/>
      <c r="G107" s="4"/>
    </row>
    <row r="108" spans="1:7" x14ac:dyDescent="0.25">
      <c r="A108" s="1"/>
      <c r="B108" s="5"/>
      <c r="C108" s="5"/>
      <c r="D108" s="5"/>
      <c r="E108" s="4"/>
      <c r="F108" s="5"/>
      <c r="G108" s="4"/>
    </row>
    <row r="109" spans="1:7" x14ac:dyDescent="0.25">
      <c r="A109" s="1"/>
      <c r="B109" s="4"/>
      <c r="C109" s="5"/>
      <c r="D109" s="5"/>
      <c r="E109" s="5"/>
      <c r="F109" s="5"/>
      <c r="G109" s="4"/>
    </row>
    <row r="110" spans="1:7" x14ac:dyDescent="0.25">
      <c r="A110" s="3"/>
      <c r="B110" s="4"/>
      <c r="C110" s="4"/>
      <c r="D110" s="4"/>
      <c r="E110" s="5"/>
      <c r="F110" s="5"/>
      <c r="G110" s="4"/>
    </row>
    <row r="111" spans="1:7" x14ac:dyDescent="0.25">
      <c r="A111" s="1"/>
      <c r="B111" s="5"/>
      <c r="C111" s="5"/>
      <c r="D111" s="5"/>
      <c r="E111" s="5"/>
      <c r="F111" s="5"/>
      <c r="G111" s="5"/>
    </row>
    <row r="112" spans="1:7" x14ac:dyDescent="0.25">
      <c r="B112" s="4"/>
      <c r="C112" s="4"/>
      <c r="D112" s="4"/>
      <c r="E112" s="4"/>
      <c r="F112" s="4"/>
      <c r="G112" s="4"/>
    </row>
    <row r="113" spans="1:7" x14ac:dyDescent="0.25">
      <c r="A113" s="1"/>
      <c r="B113" s="5"/>
      <c r="C113" s="5"/>
      <c r="D113" s="5"/>
      <c r="E113" s="5"/>
      <c r="F113" s="5"/>
      <c r="G113" s="4"/>
    </row>
  </sheetData>
  <mergeCells count="1">
    <mergeCell ref="A87:A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xSplit="1" ySplit="4" topLeftCell="H26" activePane="bottomRight" state="frozen"/>
      <selection pane="topRight" activeCell="B1" sqref="B1"/>
      <selection pane="bottomLeft" activeCell="A5" sqref="A5"/>
      <selection pane="bottomRight" activeCell="C43" sqref="C43"/>
    </sheetView>
  </sheetViews>
  <sheetFormatPr defaultRowHeight="15" x14ac:dyDescent="0.25"/>
  <cols>
    <col min="1" max="1" width="36.42578125" bestFit="1" customWidth="1"/>
    <col min="2" max="6" width="15" bestFit="1" customWidth="1"/>
    <col min="7" max="7" width="15.28515625" bestFit="1" customWidth="1"/>
    <col min="8" max="8" width="17.7109375" bestFit="1" customWidth="1"/>
  </cols>
  <sheetData>
    <row r="1" spans="1:9" x14ac:dyDescent="0.25">
      <c r="A1" s="1" t="s">
        <v>65</v>
      </c>
    </row>
    <row r="2" spans="1:9" x14ac:dyDescent="0.25">
      <c r="A2" s="1" t="s">
        <v>103</v>
      </c>
    </row>
    <row r="3" spans="1:9" x14ac:dyDescent="0.25">
      <c r="A3" t="s">
        <v>66</v>
      </c>
    </row>
    <row r="4" spans="1:9" x14ac:dyDescent="0.25">
      <c r="A4" s="10"/>
      <c r="B4" s="10">
        <v>2012</v>
      </c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10">
        <v>2018</v>
      </c>
    </row>
    <row r="5" spans="1:9" ht="15.75" x14ac:dyDescent="0.25">
      <c r="A5" s="21" t="s">
        <v>82</v>
      </c>
      <c r="B5" s="9"/>
      <c r="C5" s="9"/>
      <c r="D5" s="9"/>
      <c r="E5" s="9"/>
      <c r="F5" s="9"/>
      <c r="G5" s="9"/>
    </row>
    <row r="6" spans="1:9" x14ac:dyDescent="0.25">
      <c r="A6" s="20" t="s">
        <v>83</v>
      </c>
      <c r="B6" s="5">
        <f t="shared" ref="B6:I6" si="0">SUM(B7:B8)</f>
        <v>982609534</v>
      </c>
      <c r="C6" s="5">
        <f t="shared" si="0"/>
        <v>1295011061</v>
      </c>
      <c r="D6" s="5">
        <f t="shared" si="0"/>
        <v>1556474860</v>
      </c>
      <c r="E6" s="5">
        <f t="shared" si="0"/>
        <v>1638130927</v>
      </c>
      <c r="F6" s="5">
        <f t="shared" si="0"/>
        <v>1687330570</v>
      </c>
      <c r="G6" s="5">
        <f t="shared" si="0"/>
        <v>1605798609</v>
      </c>
      <c r="H6" s="5">
        <f t="shared" si="0"/>
        <v>1792775170</v>
      </c>
      <c r="I6" s="5">
        <f t="shared" si="0"/>
        <v>0</v>
      </c>
    </row>
    <row r="7" spans="1:9" x14ac:dyDescent="0.25">
      <c r="A7" t="s">
        <v>14</v>
      </c>
      <c r="B7" s="4">
        <v>3458388798</v>
      </c>
      <c r="C7" s="4">
        <v>4331988167</v>
      </c>
      <c r="D7" s="4">
        <v>4635068844</v>
      </c>
      <c r="E7" s="4">
        <v>4423424248</v>
      </c>
      <c r="F7" s="4">
        <v>4323704965</v>
      </c>
      <c r="G7" s="4">
        <v>4573375022</v>
      </c>
      <c r="H7" s="24">
        <v>5855189028</v>
      </c>
    </row>
    <row r="8" spans="1:9" x14ac:dyDescent="0.25">
      <c r="A8" t="s">
        <v>15</v>
      </c>
      <c r="B8" s="4">
        <v>-2475779264</v>
      </c>
      <c r="C8" s="4">
        <v>-3036977106</v>
      </c>
      <c r="D8" s="4">
        <v>-3078593984</v>
      </c>
      <c r="E8" s="4">
        <v>-2785293321</v>
      </c>
      <c r="F8" s="4">
        <v>-2636374395</v>
      </c>
      <c r="G8" s="4">
        <v>-2967576413</v>
      </c>
      <c r="H8" s="4">
        <v>-4062413858</v>
      </c>
    </row>
    <row r="9" spans="1:9" x14ac:dyDescent="0.25">
      <c r="B9" s="4"/>
      <c r="C9" s="4"/>
      <c r="D9" s="4"/>
      <c r="E9" s="4"/>
      <c r="F9" s="4"/>
      <c r="G9" s="4"/>
    </row>
    <row r="10" spans="1:9" x14ac:dyDescent="0.25">
      <c r="A10" t="s">
        <v>50</v>
      </c>
      <c r="B10" s="4">
        <v>34316820</v>
      </c>
      <c r="C10" s="4">
        <v>2396211</v>
      </c>
      <c r="D10" s="4">
        <v>19602473</v>
      </c>
      <c r="E10" s="4">
        <v>12986809</v>
      </c>
      <c r="F10" s="4">
        <v>10311414</v>
      </c>
      <c r="G10" s="4">
        <v>43484977</v>
      </c>
      <c r="H10" s="24">
        <v>45906426</v>
      </c>
    </row>
    <row r="11" spans="1:9" x14ac:dyDescent="0.25">
      <c r="A11" t="s">
        <v>16</v>
      </c>
      <c r="B11" s="4">
        <v>92043624</v>
      </c>
      <c r="C11" s="4">
        <v>90863669</v>
      </c>
      <c r="D11" s="4">
        <v>98475718</v>
      </c>
      <c r="E11" s="4">
        <v>104390616</v>
      </c>
      <c r="F11" s="4">
        <v>132923056</v>
      </c>
      <c r="G11" s="4">
        <v>149917196</v>
      </c>
      <c r="H11" s="24">
        <v>146116642</v>
      </c>
    </row>
    <row r="12" spans="1:9" x14ac:dyDescent="0.25">
      <c r="A12" t="s">
        <v>17</v>
      </c>
      <c r="B12" s="4">
        <v>19677700</v>
      </c>
      <c r="C12" s="4">
        <v>28263069</v>
      </c>
      <c r="D12" s="4">
        <v>28284739</v>
      </c>
      <c r="E12" s="4">
        <v>28028566</v>
      </c>
      <c r="F12" s="4">
        <v>20370503</v>
      </c>
      <c r="G12" s="4">
        <v>18682623</v>
      </c>
      <c r="H12" s="24">
        <v>11239822</v>
      </c>
    </row>
    <row r="13" spans="1:9" x14ac:dyDescent="0.25">
      <c r="A13" s="1"/>
      <c r="B13" s="5">
        <f t="shared" ref="B13:H13" si="1">B6+B10+B11+B12</f>
        <v>1128647678</v>
      </c>
      <c r="C13" s="5">
        <f t="shared" si="1"/>
        <v>1416534010</v>
      </c>
      <c r="D13" s="5">
        <f t="shared" si="1"/>
        <v>1702837790</v>
      </c>
      <c r="E13" s="5">
        <f t="shared" si="1"/>
        <v>1783536918</v>
      </c>
      <c r="F13" s="5">
        <f t="shared" si="1"/>
        <v>1850935543</v>
      </c>
      <c r="G13" s="5">
        <f t="shared" si="1"/>
        <v>1817883405</v>
      </c>
      <c r="H13" s="5">
        <f t="shared" si="1"/>
        <v>1996038060</v>
      </c>
    </row>
    <row r="14" spans="1:9" x14ac:dyDescent="0.25">
      <c r="A14" s="21" t="s">
        <v>84</v>
      </c>
      <c r="B14" s="4"/>
      <c r="C14" s="4"/>
      <c r="D14" s="4"/>
      <c r="E14" s="4"/>
      <c r="F14" s="4"/>
      <c r="G14" s="4"/>
    </row>
    <row r="15" spans="1:9" x14ac:dyDescent="0.25">
      <c r="A15" t="s">
        <v>18</v>
      </c>
      <c r="B15" s="4">
        <v>161239001</v>
      </c>
      <c r="C15" s="4">
        <v>176007930</v>
      </c>
      <c r="D15" s="4">
        <v>182017383</v>
      </c>
      <c r="E15" s="4">
        <v>228428656</v>
      </c>
      <c r="F15" s="4">
        <v>262046454</v>
      </c>
      <c r="G15" s="4">
        <v>292768742</v>
      </c>
      <c r="H15" s="24">
        <v>324963562</v>
      </c>
    </row>
    <row r="16" spans="1:9" x14ac:dyDescent="0.25">
      <c r="A16" t="s">
        <v>19</v>
      </c>
      <c r="B16" s="4">
        <v>29018305</v>
      </c>
      <c r="C16" s="4">
        <v>31308471</v>
      </c>
      <c r="D16" s="4">
        <v>33163896</v>
      </c>
      <c r="E16" s="4">
        <v>35918099</v>
      </c>
      <c r="F16" s="4">
        <v>41983185</v>
      </c>
      <c r="G16" s="4">
        <v>48935777</v>
      </c>
      <c r="H16" s="24">
        <v>53797572</v>
      </c>
    </row>
    <row r="17" spans="1:8" x14ac:dyDescent="0.25">
      <c r="A17" t="s">
        <v>20</v>
      </c>
      <c r="B17" s="4">
        <v>987466</v>
      </c>
      <c r="C17" s="4">
        <v>1688337</v>
      </c>
      <c r="D17" s="4">
        <v>1401448</v>
      </c>
      <c r="E17" s="4">
        <v>1391877</v>
      </c>
      <c r="F17" s="4">
        <v>1517083</v>
      </c>
      <c r="G17" s="4">
        <v>3042989</v>
      </c>
      <c r="H17" s="24">
        <v>4709869</v>
      </c>
    </row>
    <row r="18" spans="1:8" x14ac:dyDescent="0.25">
      <c r="A18" t="s">
        <v>21</v>
      </c>
      <c r="B18" s="4">
        <v>5641031</v>
      </c>
      <c r="C18" s="4">
        <v>6174577</v>
      </c>
      <c r="D18" s="4">
        <v>5287243</v>
      </c>
      <c r="E18" s="4">
        <v>6045565</v>
      </c>
      <c r="F18" s="4">
        <v>6628121</v>
      </c>
      <c r="G18" s="4">
        <v>7604208</v>
      </c>
      <c r="H18" s="24">
        <v>8117410</v>
      </c>
    </row>
    <row r="19" spans="1:8" x14ac:dyDescent="0.25">
      <c r="A19" t="s">
        <v>22</v>
      </c>
      <c r="B19" s="4">
        <v>5154014</v>
      </c>
      <c r="C19" s="4">
        <v>7476970</v>
      </c>
      <c r="D19" s="4">
        <v>19266286</v>
      </c>
      <c r="E19" s="4">
        <v>8560048</v>
      </c>
      <c r="F19" s="4">
        <v>11063911</v>
      </c>
      <c r="G19" s="4">
        <v>11791604</v>
      </c>
      <c r="H19" s="24">
        <v>14458419</v>
      </c>
    </row>
    <row r="20" spans="1:8" x14ac:dyDescent="0.25">
      <c r="A20" t="s">
        <v>23</v>
      </c>
      <c r="B20" s="4">
        <v>10600000</v>
      </c>
      <c r="C20" s="4">
        <v>10600000</v>
      </c>
      <c r="D20" s="4">
        <v>10600000</v>
      </c>
      <c r="E20" s="4">
        <v>12730000</v>
      </c>
      <c r="F20" s="4">
        <v>12060000</v>
      </c>
      <c r="G20" s="4">
        <v>13580000</v>
      </c>
      <c r="H20" s="24">
        <v>15100000</v>
      </c>
    </row>
    <row r="21" spans="1:8" x14ac:dyDescent="0.25">
      <c r="A21" t="s">
        <v>24</v>
      </c>
      <c r="B21" s="4">
        <v>478283</v>
      </c>
      <c r="C21" s="4">
        <v>748296</v>
      </c>
      <c r="D21" s="4">
        <v>1071140</v>
      </c>
      <c r="E21" s="4">
        <v>821241</v>
      </c>
      <c r="F21" s="4">
        <v>1319084</v>
      </c>
      <c r="G21" s="4">
        <v>749610</v>
      </c>
      <c r="H21" s="24">
        <v>690716</v>
      </c>
    </row>
    <row r="22" spans="1:8" x14ac:dyDescent="0.25">
      <c r="A22" t="s">
        <v>25</v>
      </c>
      <c r="B22" s="4">
        <v>218500</v>
      </c>
      <c r="C22" s="4">
        <v>230000</v>
      </c>
      <c r="D22" s="4">
        <v>258750</v>
      </c>
      <c r="E22" s="4">
        <v>287500</v>
      </c>
      <c r="F22" s="4">
        <v>301875</v>
      </c>
      <c r="G22" s="4">
        <v>402500</v>
      </c>
      <c r="H22" s="24">
        <v>460000</v>
      </c>
    </row>
    <row r="23" spans="1:8" x14ac:dyDescent="0.25">
      <c r="A23" t="s">
        <v>26</v>
      </c>
      <c r="B23" s="4">
        <v>20507885</v>
      </c>
      <c r="C23" s="4">
        <v>20936128</v>
      </c>
      <c r="D23" s="4">
        <v>20665817</v>
      </c>
      <c r="E23" s="4">
        <v>22266077</v>
      </c>
      <c r="F23" s="4">
        <v>28938605</v>
      </c>
      <c r="G23" s="4">
        <v>36266666</v>
      </c>
      <c r="H23" s="24">
        <v>37608567</v>
      </c>
    </row>
    <row r="24" spans="1:8" x14ac:dyDescent="0.25">
      <c r="A24" t="s">
        <v>27</v>
      </c>
      <c r="B24" s="4">
        <v>25355228</v>
      </c>
      <c r="C24" s="4">
        <v>29754989</v>
      </c>
      <c r="D24" s="4">
        <v>34395951</v>
      </c>
      <c r="E24" s="4">
        <v>29328087</v>
      </c>
      <c r="F24" s="4">
        <v>32258671</v>
      </c>
      <c r="G24" s="4">
        <v>34036911</v>
      </c>
      <c r="H24" s="24">
        <v>35467131</v>
      </c>
    </row>
    <row r="25" spans="1:8" x14ac:dyDescent="0.25">
      <c r="A25" s="1"/>
      <c r="B25" s="5">
        <f t="shared" ref="B25:H25" si="2">SUM(B15:B24)</f>
        <v>259199713</v>
      </c>
      <c r="C25" s="5">
        <f t="shared" si="2"/>
        <v>284925698</v>
      </c>
      <c r="D25" s="5">
        <f t="shared" si="2"/>
        <v>308127914</v>
      </c>
      <c r="E25" s="5">
        <f t="shared" si="2"/>
        <v>345777150</v>
      </c>
      <c r="F25" s="5">
        <f>SUM(F15:F24)</f>
        <v>398116989</v>
      </c>
      <c r="G25" s="5">
        <f t="shared" si="2"/>
        <v>449179007</v>
      </c>
      <c r="H25" s="5">
        <f t="shared" si="2"/>
        <v>495373246</v>
      </c>
    </row>
    <row r="26" spans="1:8" x14ac:dyDescent="0.25">
      <c r="A26" s="21" t="s">
        <v>85</v>
      </c>
      <c r="B26" s="5">
        <f t="shared" ref="B26:H26" si="3">B13-B25</f>
        <v>869447965</v>
      </c>
      <c r="C26" s="5">
        <f t="shared" si="3"/>
        <v>1131608312</v>
      </c>
      <c r="D26" s="5">
        <f t="shared" si="3"/>
        <v>1394709876</v>
      </c>
      <c r="E26" s="5">
        <f t="shared" si="3"/>
        <v>1437759768</v>
      </c>
      <c r="F26" s="5">
        <f>F13-F25</f>
        <v>1452818554</v>
      </c>
      <c r="G26" s="5">
        <f t="shared" si="3"/>
        <v>1368704398</v>
      </c>
      <c r="H26" s="5">
        <f t="shared" si="3"/>
        <v>1500664814</v>
      </c>
    </row>
    <row r="27" spans="1:8" x14ac:dyDescent="0.25">
      <c r="A27" s="18" t="s">
        <v>86</v>
      </c>
      <c r="B27" s="5"/>
      <c r="C27" s="5"/>
      <c r="D27" s="5"/>
      <c r="E27" s="5"/>
      <c r="F27" s="5"/>
      <c r="G27" s="5"/>
    </row>
    <row r="28" spans="1:8" x14ac:dyDescent="0.25">
      <c r="A28" t="s">
        <v>28</v>
      </c>
      <c r="B28" s="4"/>
      <c r="C28" s="4"/>
      <c r="D28" s="4"/>
      <c r="E28" s="4"/>
      <c r="F28" s="4"/>
      <c r="G28" s="4"/>
    </row>
    <row r="29" spans="1:8" x14ac:dyDescent="0.25">
      <c r="A29" t="s">
        <v>29</v>
      </c>
      <c r="B29" s="4">
        <v>-938916</v>
      </c>
      <c r="C29" s="4">
        <v>152189661</v>
      </c>
      <c r="D29" s="4">
        <v>171740627</v>
      </c>
      <c r="E29" s="4">
        <v>228880313</v>
      </c>
      <c r="F29" s="4">
        <v>85817053</v>
      </c>
      <c r="G29" s="4">
        <v>-103379921</v>
      </c>
      <c r="H29" s="4">
        <v>-146239976</v>
      </c>
    </row>
    <row r="30" spans="1:8" x14ac:dyDescent="0.25">
      <c r="A30" t="s">
        <v>30</v>
      </c>
      <c r="B30" s="4">
        <v>105691359</v>
      </c>
      <c r="C30" s="4">
        <v>-29253875</v>
      </c>
      <c r="D30" s="4">
        <v>23773010</v>
      </c>
      <c r="E30" s="4">
        <v>-50512555</v>
      </c>
      <c r="F30" s="4">
        <v>-27571135</v>
      </c>
      <c r="G30" s="4">
        <v>-20394053</v>
      </c>
      <c r="H30" s="24">
        <v>40369345</v>
      </c>
    </row>
    <row r="31" spans="1:8" x14ac:dyDescent="0.25">
      <c r="A31" s="1"/>
      <c r="B31" s="5">
        <f t="shared" ref="B31:E31" si="4">SUM(B29:B30)</f>
        <v>104752443</v>
      </c>
      <c r="C31" s="5">
        <f t="shared" si="4"/>
        <v>122935786</v>
      </c>
      <c r="D31" s="5">
        <f t="shared" si="4"/>
        <v>195513637</v>
      </c>
      <c r="E31" s="5">
        <f t="shared" si="4"/>
        <v>178367758</v>
      </c>
      <c r="F31" s="5">
        <f>SUM(F29:F30)</f>
        <v>58245918</v>
      </c>
      <c r="G31" s="5">
        <f>SUM(G29:G30)</f>
        <v>-123773974</v>
      </c>
      <c r="H31" s="5">
        <f>SUM(H29:H30)</f>
        <v>-105870631</v>
      </c>
    </row>
    <row r="32" spans="1:8" x14ac:dyDescent="0.25">
      <c r="A32" s="21" t="s">
        <v>87</v>
      </c>
      <c r="B32" s="5">
        <f t="shared" ref="B32:E32" si="5">B26-B31</f>
        <v>764695522</v>
      </c>
      <c r="C32" s="5">
        <f t="shared" si="5"/>
        <v>1008672526</v>
      </c>
      <c r="D32" s="5">
        <f t="shared" si="5"/>
        <v>1199196239</v>
      </c>
      <c r="E32" s="5">
        <f t="shared" si="5"/>
        <v>1259392010</v>
      </c>
      <c r="F32" s="5">
        <f>F26-F31</f>
        <v>1394572636</v>
      </c>
      <c r="G32" s="5">
        <f>G26-G31</f>
        <v>1492478372</v>
      </c>
      <c r="H32" s="5">
        <f>H26-H31</f>
        <v>1606535445</v>
      </c>
    </row>
    <row r="33" spans="1:8" x14ac:dyDescent="0.25">
      <c r="A33" s="21" t="s">
        <v>88</v>
      </c>
      <c r="B33" s="4"/>
      <c r="C33" s="4"/>
      <c r="D33" s="4"/>
      <c r="E33" s="4"/>
      <c r="F33" s="4"/>
      <c r="G33" s="4"/>
    </row>
    <row r="34" spans="1:8" x14ac:dyDescent="0.25">
      <c r="A34" t="s">
        <v>31</v>
      </c>
      <c r="B34" s="4">
        <v>363658608</v>
      </c>
      <c r="C34" s="4">
        <v>483016633</v>
      </c>
      <c r="D34" s="4">
        <v>592645854</v>
      </c>
      <c r="E34" s="4">
        <v>571656355</v>
      </c>
      <c r="F34" s="4">
        <v>606419209</v>
      </c>
      <c r="G34" s="4">
        <v>539675404</v>
      </c>
      <c r="H34" s="24">
        <v>557865603</v>
      </c>
    </row>
    <row r="35" spans="1:8" x14ac:dyDescent="0.25">
      <c r="A35" t="s">
        <v>32</v>
      </c>
      <c r="B35" s="4">
        <v>-3205905</v>
      </c>
      <c r="C35" s="4">
        <v>-2827272</v>
      </c>
      <c r="D35" s="4">
        <v>-796177</v>
      </c>
      <c r="E35" s="4">
        <v>2481931</v>
      </c>
      <c r="F35" s="4">
        <v>2170324</v>
      </c>
      <c r="G35" s="4">
        <v>3801667</v>
      </c>
      <c r="H35" s="24">
        <v>771279</v>
      </c>
    </row>
    <row r="36" spans="1:8" x14ac:dyDescent="0.25">
      <c r="B36" s="5">
        <f t="shared" ref="B36:H36" si="6">SUM(B34:B35)</f>
        <v>360452703</v>
      </c>
      <c r="C36" s="5">
        <f t="shared" si="6"/>
        <v>480189361</v>
      </c>
      <c r="D36" s="5">
        <f t="shared" si="6"/>
        <v>591849677</v>
      </c>
      <c r="E36" s="5">
        <f t="shared" si="6"/>
        <v>574138286</v>
      </c>
      <c r="F36" s="5">
        <f>SUM(F34:F35)</f>
        <v>608589533</v>
      </c>
      <c r="G36" s="5">
        <f t="shared" si="6"/>
        <v>543477071</v>
      </c>
      <c r="H36" s="5">
        <f t="shared" si="6"/>
        <v>558636882</v>
      </c>
    </row>
    <row r="37" spans="1:8" x14ac:dyDescent="0.25">
      <c r="A37" s="1" t="s">
        <v>89</v>
      </c>
      <c r="B37" s="5">
        <f t="shared" ref="B37:H37" si="7">B32-B36</f>
        <v>404242819</v>
      </c>
      <c r="C37" s="5">
        <f t="shared" si="7"/>
        <v>528483165</v>
      </c>
      <c r="D37" s="5">
        <f t="shared" si="7"/>
        <v>607346562</v>
      </c>
      <c r="E37" s="5">
        <f t="shared" si="7"/>
        <v>685253724</v>
      </c>
      <c r="F37" s="5">
        <f>F32-F36</f>
        <v>785983103</v>
      </c>
      <c r="G37" s="5">
        <f t="shared" si="7"/>
        <v>949001301</v>
      </c>
      <c r="H37" s="5">
        <f t="shared" si="7"/>
        <v>1047898563</v>
      </c>
    </row>
    <row r="38" spans="1:8" x14ac:dyDescent="0.25">
      <c r="A38" s="23" t="s">
        <v>90</v>
      </c>
      <c r="B38" s="13">
        <f>B37/('1'!B33/10)</f>
        <v>4.0058745844171932</v>
      </c>
      <c r="C38" s="13">
        <f>C37/('1'!C33/10)</f>
        <v>4.5539509799169533</v>
      </c>
      <c r="D38" s="13">
        <f>D37/('1'!D33/10)</f>
        <v>5.233518594994587</v>
      </c>
      <c r="E38" s="13">
        <f>E37/('1'!E33/10)</f>
        <v>5.9048463121839303</v>
      </c>
      <c r="F38" s="13">
        <f>F37/('1'!F33/10)</f>
        <v>6.7728335719171255</v>
      </c>
      <c r="G38" s="13">
        <f>G37/('1'!G33/10)</f>
        <v>7.7881571393220534</v>
      </c>
      <c r="H38" s="13">
        <f>H37/('1'!H33/10)</f>
        <v>8.5997760657588085</v>
      </c>
    </row>
    <row r="39" spans="1:8" x14ac:dyDescent="0.25">
      <c r="A39" s="23" t="s">
        <v>91</v>
      </c>
      <c r="B39" s="5">
        <f>'1'!B33/10</f>
        <v>100912500</v>
      </c>
      <c r="C39" s="5">
        <f>'1'!C33/10</f>
        <v>116049375</v>
      </c>
      <c r="D39" s="5">
        <f>'1'!D33/10</f>
        <v>116049375</v>
      </c>
      <c r="E39" s="5">
        <f>'1'!E33/10</f>
        <v>116049375</v>
      </c>
      <c r="F39" s="5">
        <f>'1'!F33/10</f>
        <v>116049375</v>
      </c>
      <c r="G39" s="5">
        <f>'1'!G33/10</f>
        <v>121851843</v>
      </c>
      <c r="H39" s="5">
        <f>'1'!H33/10</f>
        <v>121851843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xSplit="1" ySplit="4" topLeftCell="H29" activePane="bottomRight" state="frozen"/>
      <selection pane="topRight" activeCell="B1" sqref="B1"/>
      <selection pane="bottomLeft" activeCell="A5" sqref="A5"/>
      <selection pane="bottomRight" activeCell="G43" sqref="G43"/>
    </sheetView>
  </sheetViews>
  <sheetFormatPr defaultRowHeight="15" x14ac:dyDescent="0.25"/>
  <cols>
    <col min="1" max="1" width="44.42578125" customWidth="1"/>
    <col min="2" max="7" width="15" bestFit="1" customWidth="1"/>
    <col min="8" max="8" width="15.28515625" bestFit="1" customWidth="1"/>
  </cols>
  <sheetData>
    <row r="1" spans="1:8" x14ac:dyDescent="0.25">
      <c r="A1" s="1" t="s">
        <v>65</v>
      </c>
    </row>
    <row r="2" spans="1:8" x14ac:dyDescent="0.25">
      <c r="A2" s="1" t="s">
        <v>104</v>
      </c>
    </row>
    <row r="3" spans="1:8" x14ac:dyDescent="0.25">
      <c r="A3" t="s">
        <v>66</v>
      </c>
    </row>
    <row r="4" spans="1:8" x14ac:dyDescent="0.25">
      <c r="A4" s="10"/>
      <c r="B4" s="10">
        <v>2012</v>
      </c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10">
        <v>2018</v>
      </c>
    </row>
    <row r="5" spans="1:8" x14ac:dyDescent="0.25">
      <c r="A5" s="21" t="s">
        <v>92</v>
      </c>
      <c r="B5" s="4"/>
      <c r="C5" s="4"/>
      <c r="D5" s="4"/>
      <c r="E5" s="4"/>
      <c r="F5" s="4"/>
      <c r="G5" s="4"/>
    </row>
    <row r="6" spans="1:8" x14ac:dyDescent="0.25">
      <c r="A6" s="18" t="s">
        <v>93</v>
      </c>
      <c r="B6" s="4"/>
      <c r="C6" s="4"/>
      <c r="D6" s="4"/>
      <c r="E6" s="4"/>
      <c r="F6" s="4"/>
      <c r="G6" s="4"/>
    </row>
    <row r="7" spans="1:8" x14ac:dyDescent="0.25">
      <c r="A7" t="s">
        <v>33</v>
      </c>
      <c r="B7" s="4">
        <v>3451354875</v>
      </c>
      <c r="C7" s="4">
        <v>4232738724</v>
      </c>
      <c r="D7" s="4">
        <v>4737912077</v>
      </c>
      <c r="E7" s="4">
        <v>4480355752</v>
      </c>
      <c r="F7" s="4">
        <v>4330402142</v>
      </c>
      <c r="G7" s="4">
        <v>4563278659</v>
      </c>
      <c r="H7" s="24">
        <v>5782015643</v>
      </c>
    </row>
    <row r="8" spans="1:8" x14ac:dyDescent="0.25">
      <c r="A8" t="s">
        <v>34</v>
      </c>
      <c r="B8" s="4">
        <v>-2151836677</v>
      </c>
      <c r="C8" s="4">
        <v>-3071657496</v>
      </c>
      <c r="D8" s="4">
        <v>-3340230024</v>
      </c>
      <c r="E8" s="4">
        <v>-2856959405</v>
      </c>
      <c r="F8" s="4">
        <v>-3044416772</v>
      </c>
      <c r="G8" s="4">
        <v>-2953811910</v>
      </c>
      <c r="H8" s="24">
        <v>-3550601113</v>
      </c>
    </row>
    <row r="9" spans="1:8" x14ac:dyDescent="0.25">
      <c r="A9" t="s">
        <v>35</v>
      </c>
      <c r="B9" s="4">
        <v>35575537</v>
      </c>
      <c r="C9" s="4">
        <v>799320</v>
      </c>
      <c r="D9" s="4">
        <v>5805097</v>
      </c>
      <c r="E9" s="4">
        <v>10577363</v>
      </c>
      <c r="F9" s="4">
        <v>17095742</v>
      </c>
      <c r="G9" s="4">
        <v>29509045</v>
      </c>
      <c r="H9" s="24">
        <v>38497143</v>
      </c>
    </row>
    <row r="10" spans="1:8" x14ac:dyDescent="0.25">
      <c r="A10" t="s">
        <v>36</v>
      </c>
      <c r="B10" s="4">
        <v>97183699</v>
      </c>
      <c r="C10" s="4">
        <v>90863669</v>
      </c>
      <c r="D10" s="4">
        <v>98475718</v>
      </c>
      <c r="E10" s="4">
        <v>104390616</v>
      </c>
      <c r="F10" s="4">
        <v>132923056</v>
      </c>
      <c r="G10" s="4">
        <v>149917196</v>
      </c>
      <c r="H10" s="24">
        <v>146116642</v>
      </c>
    </row>
    <row r="11" spans="1:8" x14ac:dyDescent="0.25">
      <c r="A11" t="s">
        <v>37</v>
      </c>
      <c r="B11" s="4">
        <v>-182837450</v>
      </c>
      <c r="C11" s="4">
        <v>-185893091</v>
      </c>
      <c r="D11" s="4">
        <v>-198138992</v>
      </c>
      <c r="E11" s="4">
        <v>-249974984</v>
      </c>
      <c r="F11" s="4">
        <v>-264062561</v>
      </c>
      <c r="G11" s="4">
        <v>-345047657</v>
      </c>
      <c r="H11" s="24">
        <v>-345071987</v>
      </c>
    </row>
    <row r="12" spans="1:8" x14ac:dyDescent="0.25">
      <c r="A12" t="s">
        <v>38</v>
      </c>
      <c r="B12" s="4">
        <v>-79874758</v>
      </c>
      <c r="C12" s="4">
        <v>-78814033</v>
      </c>
      <c r="D12" s="4">
        <v>-83979078</v>
      </c>
      <c r="E12" s="4">
        <v>-90407629</v>
      </c>
      <c r="F12" s="4">
        <v>-100129305</v>
      </c>
      <c r="G12" s="4">
        <v>-117346460</v>
      </c>
      <c r="H12" s="24">
        <v>-81940253</v>
      </c>
    </row>
    <row r="13" spans="1:8" x14ac:dyDescent="0.25">
      <c r="A13" t="s">
        <v>39</v>
      </c>
      <c r="B13" s="4">
        <v>-431015421</v>
      </c>
      <c r="C13" s="4">
        <v>-402464710</v>
      </c>
      <c r="D13" s="4">
        <v>-601112288</v>
      </c>
      <c r="E13" s="4">
        <v>-700000823</v>
      </c>
      <c r="F13" s="4">
        <v>-561569510</v>
      </c>
      <c r="G13" s="4">
        <v>-299865959</v>
      </c>
      <c r="H13" s="24">
        <v>-499483207</v>
      </c>
    </row>
    <row r="14" spans="1:8" x14ac:dyDescent="0.25">
      <c r="A14" s="2" t="s">
        <v>49</v>
      </c>
      <c r="B14" s="4">
        <v>-9932514</v>
      </c>
      <c r="C14" s="4">
        <v>12556086</v>
      </c>
      <c r="D14" s="4">
        <v>30859588</v>
      </c>
      <c r="E14" s="4">
        <v>25272858</v>
      </c>
      <c r="F14" s="4">
        <v>10014019</v>
      </c>
      <c r="G14" s="4">
        <v>32587672</v>
      </c>
      <c r="H14" s="24">
        <v>18871556</v>
      </c>
    </row>
    <row r="15" spans="1:8" x14ac:dyDescent="0.25">
      <c r="A15" s="25"/>
      <c r="B15" s="5">
        <f t="shared" ref="B15:E15" si="0">SUM(B7:B14)</f>
        <v>728617291</v>
      </c>
      <c r="C15" s="5">
        <f t="shared" si="0"/>
        <v>598128469</v>
      </c>
      <c r="D15" s="5">
        <f t="shared" si="0"/>
        <v>649592098</v>
      </c>
      <c r="E15" s="5">
        <f t="shared" si="0"/>
        <v>723253748</v>
      </c>
      <c r="F15" s="5">
        <f>SUM(F7:F14)</f>
        <v>520256811</v>
      </c>
      <c r="G15" s="5">
        <f>SUM(G7:G14)</f>
        <v>1059220586</v>
      </c>
      <c r="H15" s="5">
        <f>SUM(H7:H14)</f>
        <v>1508404424</v>
      </c>
    </row>
    <row r="16" spans="1:8" x14ac:dyDescent="0.25">
      <c r="A16" s="25"/>
      <c r="B16" s="4"/>
      <c r="C16" s="4"/>
      <c r="D16" s="4"/>
      <c r="E16" s="4"/>
      <c r="F16" s="4"/>
      <c r="G16" s="4"/>
    </row>
    <row r="17" spans="1:8" x14ac:dyDescent="0.25">
      <c r="A17" s="20" t="s">
        <v>94</v>
      </c>
      <c r="B17" s="4"/>
      <c r="C17" s="4"/>
      <c r="D17" s="4"/>
      <c r="E17" s="4"/>
      <c r="F17" s="4"/>
      <c r="G17" s="4"/>
    </row>
    <row r="18" spans="1:8" x14ac:dyDescent="0.25">
      <c r="A18" t="s">
        <v>40</v>
      </c>
      <c r="B18" s="4">
        <v>-2330841134</v>
      </c>
      <c r="C18" s="4">
        <v>-1229502870</v>
      </c>
      <c r="D18" s="4">
        <v>-1799272712</v>
      </c>
      <c r="E18" s="4">
        <v>-2172321601</v>
      </c>
      <c r="F18" s="4">
        <v>-4334439716</v>
      </c>
      <c r="G18" s="4">
        <v>-6406138076</v>
      </c>
      <c r="H18" s="24">
        <v>-1600393913</v>
      </c>
    </row>
    <row r="19" spans="1:8" x14ac:dyDescent="0.25">
      <c r="A19" t="s">
        <v>41</v>
      </c>
      <c r="B19" s="4">
        <v>0</v>
      </c>
      <c r="C19" s="4">
        <v>0</v>
      </c>
      <c r="D19" s="4">
        <v>-28554186</v>
      </c>
      <c r="E19" s="4">
        <v>0</v>
      </c>
      <c r="F19" s="4">
        <v>30298513</v>
      </c>
      <c r="G19" s="4">
        <v>-71681950</v>
      </c>
      <c r="H19" s="24">
        <v>-4823309</v>
      </c>
    </row>
    <row r="20" spans="1:8" x14ac:dyDescent="0.25">
      <c r="A20" t="s">
        <v>105</v>
      </c>
      <c r="B20" s="4">
        <v>-38041381</v>
      </c>
      <c r="C20" s="4">
        <v>55510595</v>
      </c>
      <c r="D20" s="4">
        <v>750701417</v>
      </c>
      <c r="E20" s="4">
        <v>31107847</v>
      </c>
      <c r="F20" s="4">
        <v>-46413597</v>
      </c>
      <c r="G20" s="4">
        <v>14981971</v>
      </c>
      <c r="H20" s="24">
        <v>-34644454</v>
      </c>
    </row>
    <row r="21" spans="1:8" x14ac:dyDescent="0.25">
      <c r="A21" t="s">
        <v>42</v>
      </c>
      <c r="B21" s="4">
        <v>2406847767</v>
      </c>
      <c r="C21" s="4">
        <v>4648948997</v>
      </c>
      <c r="D21" s="4">
        <v>-15274498</v>
      </c>
      <c r="E21" s="4">
        <v>1344190669</v>
      </c>
      <c r="F21" s="4">
        <v>4711250517</v>
      </c>
      <c r="G21" s="4">
        <v>7394798699</v>
      </c>
      <c r="H21" s="24">
        <v>1439864012</v>
      </c>
    </row>
    <row r="22" spans="1:8" x14ac:dyDescent="0.25">
      <c r="A22" t="s">
        <v>43</v>
      </c>
      <c r="B22" s="4">
        <v>32285089</v>
      </c>
      <c r="C22" s="4">
        <v>40554030</v>
      </c>
      <c r="D22" s="4"/>
      <c r="E22" s="4">
        <v>-39393742</v>
      </c>
      <c r="F22" s="4">
        <v>33734322</v>
      </c>
      <c r="G22" s="4">
        <v>27206879</v>
      </c>
      <c r="H22" s="24">
        <v>19737641</v>
      </c>
    </row>
    <row r="23" spans="1:8" x14ac:dyDescent="0.25">
      <c r="A23" t="s">
        <v>44</v>
      </c>
      <c r="B23" s="5">
        <f t="shared" ref="B23:H23" si="1">SUM(B18:B22)</f>
        <v>70250341</v>
      </c>
      <c r="C23" s="5">
        <f t="shared" si="1"/>
        <v>3515510752</v>
      </c>
      <c r="D23" s="5">
        <f t="shared" si="1"/>
        <v>-1092399979</v>
      </c>
      <c r="E23" s="5">
        <f t="shared" si="1"/>
        <v>-836416827</v>
      </c>
      <c r="F23" s="5">
        <f>SUM(F18:F22)</f>
        <v>394430039</v>
      </c>
      <c r="G23" s="5">
        <f t="shared" si="1"/>
        <v>959167523</v>
      </c>
      <c r="H23" s="5">
        <f t="shared" si="1"/>
        <v>-180260023</v>
      </c>
    </row>
    <row r="24" spans="1:8" x14ac:dyDescent="0.25">
      <c r="A24" s="1"/>
      <c r="B24" s="5">
        <f t="shared" ref="B24:H24" si="2">B15+B23</f>
        <v>798867632</v>
      </c>
      <c r="C24" s="5">
        <f t="shared" si="2"/>
        <v>4113639221</v>
      </c>
      <c r="D24" s="5">
        <f t="shared" si="2"/>
        <v>-442807881</v>
      </c>
      <c r="E24" s="5">
        <f t="shared" si="2"/>
        <v>-113163079</v>
      </c>
      <c r="F24" s="5">
        <f>F15+F23</f>
        <v>914686850</v>
      </c>
      <c r="G24" s="5">
        <f t="shared" si="2"/>
        <v>2018388109</v>
      </c>
      <c r="H24" s="5">
        <f t="shared" si="2"/>
        <v>1328144401</v>
      </c>
    </row>
    <row r="25" spans="1:8" x14ac:dyDescent="0.25">
      <c r="A25" s="21" t="s">
        <v>95</v>
      </c>
      <c r="B25" s="4"/>
      <c r="C25" s="4"/>
      <c r="D25" s="4"/>
      <c r="E25" s="4"/>
      <c r="F25" s="4"/>
      <c r="G25" s="4"/>
    </row>
    <row r="26" spans="1:8" x14ac:dyDescent="0.25">
      <c r="A26" t="s">
        <v>45</v>
      </c>
      <c r="B26" s="4">
        <v>56257854</v>
      </c>
      <c r="C26" s="4">
        <v>92514479</v>
      </c>
      <c r="D26" s="4">
        <v>77994119</v>
      </c>
      <c r="E26" s="4">
        <v>-34300627</v>
      </c>
      <c r="F26" s="4">
        <v>-1085379</v>
      </c>
      <c r="G26" s="4">
        <v>-87489</v>
      </c>
      <c r="H26" s="24">
        <v>30328</v>
      </c>
    </row>
    <row r="27" spans="1:8" x14ac:dyDescent="0.25">
      <c r="A27" t="s">
        <v>106</v>
      </c>
      <c r="B27" s="4">
        <v>-16381244</v>
      </c>
      <c r="C27" s="4">
        <v>-6528453</v>
      </c>
      <c r="D27" s="4">
        <v>-90000000</v>
      </c>
      <c r="E27" s="4">
        <v>40000000</v>
      </c>
      <c r="F27" s="4">
        <v>-92500000</v>
      </c>
      <c r="G27" s="4">
        <v>-130000000</v>
      </c>
      <c r="H27" s="24">
        <v>40000000</v>
      </c>
    </row>
    <row r="28" spans="1:8" x14ac:dyDescent="0.25">
      <c r="A28" t="s">
        <v>46</v>
      </c>
      <c r="B28" s="4">
        <v>1118348</v>
      </c>
      <c r="C28" s="4">
        <v>1091084</v>
      </c>
      <c r="D28" s="4">
        <v>-3996390</v>
      </c>
      <c r="E28" s="4">
        <v>-103516530</v>
      </c>
      <c r="F28" s="4">
        <v>-50217665</v>
      </c>
      <c r="G28" s="4">
        <v>-42627166</v>
      </c>
      <c r="H28" s="24">
        <v>-17304148</v>
      </c>
    </row>
    <row r="29" spans="1:8" x14ac:dyDescent="0.25">
      <c r="A29" t="s">
        <v>47</v>
      </c>
      <c r="B29" s="4"/>
      <c r="C29" s="4"/>
      <c r="D29" s="4">
        <v>196640</v>
      </c>
      <c r="E29" s="4">
        <v>417600</v>
      </c>
      <c r="F29" s="4">
        <v>3625735</v>
      </c>
      <c r="G29" s="4">
        <v>2686096</v>
      </c>
      <c r="H29" s="24">
        <v>121585</v>
      </c>
    </row>
    <row r="30" spans="1:8" x14ac:dyDescent="0.25">
      <c r="A30" s="1"/>
      <c r="B30" s="5">
        <f t="shared" ref="B30:E30" si="3">SUM(B26:B29)</f>
        <v>40994958</v>
      </c>
      <c r="C30" s="5">
        <f t="shared" si="3"/>
        <v>87077110</v>
      </c>
      <c r="D30" s="5">
        <f t="shared" si="3"/>
        <v>-15805631</v>
      </c>
      <c r="E30" s="5">
        <f t="shared" si="3"/>
        <v>-97399557</v>
      </c>
      <c r="F30" s="5">
        <f>SUM(F26:F29)</f>
        <v>-140177309</v>
      </c>
      <c r="G30" s="5">
        <f>SUM(G26:G29)</f>
        <v>-170028559</v>
      </c>
      <c r="H30" s="5">
        <f>SUM(H26:H29)</f>
        <v>22847765</v>
      </c>
    </row>
    <row r="31" spans="1:8" x14ac:dyDescent="0.25">
      <c r="A31" s="21" t="s">
        <v>96</v>
      </c>
      <c r="B31" s="4"/>
      <c r="C31" s="4"/>
      <c r="D31" s="4"/>
      <c r="E31" s="4"/>
      <c r="F31" s="4"/>
      <c r="G31" s="4"/>
    </row>
    <row r="32" spans="1:8" x14ac:dyDescent="0.25">
      <c r="A32" s="6" t="s">
        <v>53</v>
      </c>
      <c r="B32" s="4">
        <v>-7480700</v>
      </c>
      <c r="C32" s="4">
        <v>-10000000</v>
      </c>
      <c r="D32" s="4">
        <v>-100000000</v>
      </c>
      <c r="E32" s="4"/>
      <c r="F32" s="4"/>
      <c r="G32" s="4"/>
    </row>
    <row r="33" spans="1:8" x14ac:dyDescent="0.25">
      <c r="A33" s="6" t="s">
        <v>51</v>
      </c>
      <c r="B33" s="4">
        <v>-10000000</v>
      </c>
      <c r="C33" s="4">
        <v>0</v>
      </c>
      <c r="D33" s="4">
        <v>-20000000</v>
      </c>
      <c r="E33" s="4"/>
      <c r="F33" s="4"/>
      <c r="G33" s="4"/>
    </row>
    <row r="34" spans="1:8" x14ac:dyDescent="0.25">
      <c r="A34" s="6" t="s">
        <v>52</v>
      </c>
      <c r="B34" s="4">
        <v>0</v>
      </c>
      <c r="C34" s="4">
        <v>-1510846</v>
      </c>
      <c r="D34" s="4">
        <v>-290123438</v>
      </c>
      <c r="E34" s="4"/>
      <c r="F34" s="4"/>
      <c r="G34" s="4"/>
    </row>
    <row r="35" spans="1:8" x14ac:dyDescent="0.25">
      <c r="A35" t="s">
        <v>48</v>
      </c>
      <c r="B35" s="4">
        <v>-1743426</v>
      </c>
      <c r="C35" s="4">
        <v>-100912500</v>
      </c>
      <c r="D35" s="4">
        <v>-1257631</v>
      </c>
      <c r="E35" s="4">
        <v>-290123438</v>
      </c>
      <c r="F35" s="4">
        <v>-348148125</v>
      </c>
      <c r="G35" s="4">
        <v>-182777765</v>
      </c>
      <c r="H35" s="24">
        <v>-365555529</v>
      </c>
    </row>
    <row r="36" spans="1:8" x14ac:dyDescent="0.25">
      <c r="A36" s="1"/>
      <c r="B36" s="5">
        <f>SUM(B32:B35)</f>
        <v>-19224126</v>
      </c>
      <c r="C36" s="5">
        <f>SUM(C32:C35)</f>
        <v>-112423346</v>
      </c>
      <c r="D36" s="5">
        <f t="shared" ref="D36:H36" si="4">SUM(D32:D35)</f>
        <v>-411381069</v>
      </c>
      <c r="E36" s="5">
        <f t="shared" si="4"/>
        <v>-290123438</v>
      </c>
      <c r="F36" s="5">
        <f t="shared" si="4"/>
        <v>-348148125</v>
      </c>
      <c r="G36" s="5">
        <f t="shared" si="4"/>
        <v>-182777765</v>
      </c>
      <c r="H36" s="5">
        <f t="shared" si="4"/>
        <v>-365555529</v>
      </c>
    </row>
    <row r="37" spans="1:8" x14ac:dyDescent="0.25">
      <c r="A37" s="21" t="s">
        <v>97</v>
      </c>
      <c r="B37" s="5">
        <f t="shared" ref="B37:F37" si="5">B24+B30+B36</f>
        <v>820638464</v>
      </c>
      <c r="C37" s="5">
        <f t="shared" si="5"/>
        <v>4088292985</v>
      </c>
      <c r="D37" s="5">
        <f t="shared" si="5"/>
        <v>-869994581</v>
      </c>
      <c r="E37" s="5">
        <f t="shared" si="5"/>
        <v>-500686074</v>
      </c>
      <c r="F37" s="5">
        <f t="shared" si="5"/>
        <v>426361416</v>
      </c>
      <c r="G37" s="5">
        <f>G24+G30+G36</f>
        <v>1665581785</v>
      </c>
      <c r="H37" s="5">
        <f>H24+H30+H36</f>
        <v>985436637</v>
      </c>
    </row>
    <row r="38" spans="1:8" x14ac:dyDescent="0.25">
      <c r="A38" s="23" t="s">
        <v>98</v>
      </c>
      <c r="B38" s="4">
        <v>1905854626</v>
      </c>
      <c r="C38" s="4">
        <v>2726493090</v>
      </c>
      <c r="D38" s="4">
        <v>6814786075</v>
      </c>
      <c r="E38" s="5">
        <v>5944791494</v>
      </c>
      <c r="F38" s="5">
        <v>5444105420</v>
      </c>
      <c r="G38" s="4">
        <v>9150340071</v>
      </c>
      <c r="H38" s="24">
        <v>10815921856</v>
      </c>
    </row>
    <row r="39" spans="1:8" x14ac:dyDescent="0.25">
      <c r="A39" s="21" t="s">
        <v>99</v>
      </c>
      <c r="B39" s="5">
        <f t="shared" ref="B39:H39" si="6">SUM(B37:B38)</f>
        <v>2726493090</v>
      </c>
      <c r="C39" s="5">
        <f t="shared" si="6"/>
        <v>6814786075</v>
      </c>
      <c r="D39" s="5">
        <f t="shared" si="6"/>
        <v>5944791494</v>
      </c>
      <c r="E39" s="5">
        <f t="shared" si="6"/>
        <v>5444105420</v>
      </c>
      <c r="F39" s="5">
        <f t="shared" si="6"/>
        <v>5870466836</v>
      </c>
      <c r="G39" s="5">
        <f t="shared" si="6"/>
        <v>10815921856</v>
      </c>
      <c r="H39" s="5">
        <f t="shared" si="6"/>
        <v>11801358493</v>
      </c>
    </row>
    <row r="40" spans="1:8" x14ac:dyDescent="0.25">
      <c r="A40" s="23" t="s">
        <v>100</v>
      </c>
      <c r="B40" s="13">
        <f>B24/('1'!B33/10)</f>
        <v>7.9164388158057726</v>
      </c>
      <c r="C40" s="13">
        <f>C24/('1'!C33/10)</f>
        <v>35.44731904846536</v>
      </c>
      <c r="D40" s="13">
        <f>D24/('1'!D33/10)</f>
        <v>-3.815685185723749</v>
      </c>
      <c r="E40" s="13">
        <f>E24/('1'!E33/10)</f>
        <v>-0.97512872430377151</v>
      </c>
      <c r="F40" s="13">
        <f>F24/('1'!F33/10)</f>
        <v>7.8818765719332831</v>
      </c>
      <c r="G40" s="13">
        <f>G24/('1'!G33/10)</f>
        <v>16.564280517283599</v>
      </c>
      <c r="H40" s="13">
        <f>H24/('1'!H33/10)</f>
        <v>10.899666088759938</v>
      </c>
    </row>
    <row r="41" spans="1:8" x14ac:dyDescent="0.25">
      <c r="A41" s="21" t="s">
        <v>101</v>
      </c>
      <c r="B41" s="5">
        <f>'1'!B33/10</f>
        <v>100912500</v>
      </c>
      <c r="C41" s="5">
        <f>'1'!C33/10</f>
        <v>116049375</v>
      </c>
      <c r="D41" s="5">
        <f>'1'!D33/10</f>
        <v>116049375</v>
      </c>
      <c r="E41" s="5">
        <f>'1'!E33/10</f>
        <v>116049375</v>
      </c>
      <c r="F41" s="5">
        <f>'1'!F33/10</f>
        <v>116049375</v>
      </c>
      <c r="G41" s="5">
        <f>'1'!G33/10</f>
        <v>121851843</v>
      </c>
      <c r="H41" s="5">
        <f>'1'!H33/10</f>
        <v>121851843</v>
      </c>
    </row>
  </sheetData>
  <mergeCells count="1"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1" ySplit="4" topLeftCell="C5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5" x14ac:dyDescent="0.25"/>
  <cols>
    <col min="1" max="1" width="34.5703125" bestFit="1" customWidth="1"/>
  </cols>
  <sheetData>
    <row r="1" spans="1:8" x14ac:dyDescent="0.25">
      <c r="A1" s="1" t="s">
        <v>65</v>
      </c>
    </row>
    <row r="2" spans="1:8" x14ac:dyDescent="0.25">
      <c r="A2" s="1" t="s">
        <v>55</v>
      </c>
    </row>
    <row r="3" spans="1:8" x14ac:dyDescent="0.25">
      <c r="A3" t="s">
        <v>66</v>
      </c>
    </row>
    <row r="4" spans="1:8" x14ac:dyDescent="0.25">
      <c r="A4" s="10"/>
      <c r="B4" s="10">
        <v>2012</v>
      </c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10">
        <v>2018</v>
      </c>
    </row>
    <row r="5" spans="1:8" x14ac:dyDescent="0.25">
      <c r="A5" t="s">
        <v>60</v>
      </c>
      <c r="B5" s="11">
        <f>'2'!B6/'2'!B7</f>
        <v>0.28412350125822955</v>
      </c>
      <c r="C5" s="11">
        <f>'2'!C6/'2'!C7</f>
        <v>0.29894150470332992</v>
      </c>
      <c r="D5" s="11">
        <f>'2'!D6/'2'!D7</f>
        <v>0.33580404356125676</v>
      </c>
      <c r="E5" s="11">
        <f>'2'!E6/'2'!E7</f>
        <v>0.37033095519622877</v>
      </c>
      <c r="F5" s="11">
        <f>'2'!F6/'2'!F7</f>
        <v>0.39025108874421083</v>
      </c>
      <c r="G5" s="11">
        <f>'2'!G6/'2'!G7</f>
        <v>0.35111894416604439</v>
      </c>
      <c r="H5" s="11">
        <f>'2'!H6/'2'!H7</f>
        <v>0.30618570321586552</v>
      </c>
    </row>
    <row r="6" spans="1:8" x14ac:dyDescent="0.25">
      <c r="A6" t="s">
        <v>56</v>
      </c>
      <c r="B6" s="11">
        <f>'2'!B26/'2'!B13</f>
        <v>0.77034488436700621</v>
      </c>
      <c r="C6" s="11">
        <f>'2'!C26/'2'!C13</f>
        <v>0.79885714286521081</v>
      </c>
      <c r="D6" s="11">
        <f>'2'!D26/'2'!D13</f>
        <v>0.81905034301593693</v>
      </c>
      <c r="E6" s="11">
        <f>'2'!E26/'2'!E13</f>
        <v>0.80612840333703706</v>
      </c>
      <c r="F6" s="11">
        <f>'2'!F26/'2'!F13</f>
        <v>0.7849103981466955</v>
      </c>
      <c r="G6" s="11">
        <f>'2'!G26/'2'!G13</f>
        <v>0.75291099211062984</v>
      </c>
      <c r="H6" s="11">
        <f>'2'!H26/'2'!H13</f>
        <v>0.75182174331886231</v>
      </c>
    </row>
    <row r="7" spans="1:8" x14ac:dyDescent="0.25">
      <c r="A7" t="s">
        <v>57</v>
      </c>
      <c r="B7" s="11">
        <f>'2'!B37/'2'!B13</f>
        <v>0.35816564095212716</v>
      </c>
      <c r="C7" s="11">
        <f>'2'!C37/'2'!C13</f>
        <v>0.3730818753868112</v>
      </c>
      <c r="D7" s="11">
        <f>'2'!D37/'2'!D13</f>
        <v>0.35666730299660543</v>
      </c>
      <c r="E7" s="11">
        <f>'2'!E37/'2'!E13</f>
        <v>0.38421056333861658</v>
      </c>
      <c r="F7" s="11">
        <f>'2'!F37/'2'!F13</f>
        <v>0.4246409908613441</v>
      </c>
      <c r="G7" s="11">
        <f>'2'!G37/'2'!G13</f>
        <v>0.52203639594806683</v>
      </c>
      <c r="H7" s="11">
        <f>'2'!H37/'2'!H13</f>
        <v>0.52498926949318792</v>
      </c>
    </row>
    <row r="8" spans="1:8" x14ac:dyDescent="0.25">
      <c r="A8" t="s">
        <v>61</v>
      </c>
      <c r="B8" s="11">
        <f>'2'!B37/'1'!B39</f>
        <v>0.18797273011237808</v>
      </c>
      <c r="C8" s="11">
        <f>'2'!C37/'1'!C39</f>
        <v>0.20575027613286884</v>
      </c>
      <c r="D8" s="11">
        <f>'2'!D37/'1'!D39</f>
        <v>0.21880164160918261</v>
      </c>
      <c r="E8" s="11">
        <f>'2'!E37/'1'!E39</f>
        <v>0.21610589309207448</v>
      </c>
      <c r="F8" s="11">
        <f>'2'!F37/'1'!F39</f>
        <v>0.21779918237282708</v>
      </c>
      <c r="G8" s="11">
        <f>'2'!G37/'1'!G39</f>
        <v>0.21777891834313154</v>
      </c>
      <c r="H8" s="11">
        <f>'2'!H37/'1'!H39</f>
        <v>0.20791723767984793</v>
      </c>
    </row>
    <row r="9" spans="1:8" x14ac:dyDescent="0.25">
      <c r="A9" t="s">
        <v>62</v>
      </c>
      <c r="B9" s="11">
        <f>'2'!B37/'1'!B39</f>
        <v>0.18797273011237808</v>
      </c>
      <c r="C9" s="11">
        <f>'2'!C37/'1'!C39</f>
        <v>0.20575027613286884</v>
      </c>
      <c r="D9" s="11">
        <f>'2'!D37/'1'!D39</f>
        <v>0.21880164160918261</v>
      </c>
      <c r="E9" s="11">
        <f>'2'!E37/'1'!E39</f>
        <v>0.21610589309207448</v>
      </c>
      <c r="F9" s="11">
        <f>'2'!F37/'1'!F39</f>
        <v>0.21779918237282708</v>
      </c>
      <c r="G9" s="11">
        <f>'2'!G37/'1'!G39</f>
        <v>0.21777891834313154</v>
      </c>
      <c r="H9" s="11">
        <f>'2'!H37/'1'!H39</f>
        <v>0.20791723767984793</v>
      </c>
    </row>
    <row r="10" spans="1:8" x14ac:dyDescent="0.25">
      <c r="A10" t="s">
        <v>58</v>
      </c>
      <c r="B10" s="16">
        <v>0.14069999999999999</v>
      </c>
      <c r="C10">
        <v>14.03</v>
      </c>
      <c r="D10" s="16">
        <v>0.1449</v>
      </c>
      <c r="E10" s="16">
        <v>0.16320000000000001</v>
      </c>
      <c r="F10" s="16">
        <v>0.14710000000000001</v>
      </c>
      <c r="G10" s="16">
        <v>0.1716</v>
      </c>
      <c r="H10" s="16">
        <v>0.189</v>
      </c>
    </row>
    <row r="11" spans="1:8" x14ac:dyDescent="0.25">
      <c r="A11" t="s">
        <v>63</v>
      </c>
      <c r="B11" s="11">
        <f>27719331/'1'!B19</f>
        <v>1.1530979999135899E-3</v>
      </c>
      <c r="C11" s="11">
        <f>27719331/'1'!C19</f>
        <v>1.0970621689691663E-3</v>
      </c>
      <c r="D11" s="11">
        <v>3.0000000000000001E-3</v>
      </c>
      <c r="E11" s="11">
        <v>3.3999999999999998E-3</v>
      </c>
      <c r="F11" s="11">
        <v>3.5999999999999999E-3</v>
      </c>
      <c r="G11" s="11">
        <v>2.7000000000000001E-3</v>
      </c>
      <c r="H11" s="11">
        <v>3.0000000000000001E-3</v>
      </c>
    </row>
    <row r="12" spans="1:8" x14ac:dyDescent="0.25">
      <c r="A12" t="s">
        <v>64</v>
      </c>
      <c r="B12" s="14">
        <f>'1'!B18/'1'!B27</f>
        <v>1.526169856698679</v>
      </c>
      <c r="C12" s="14">
        <f>'1'!C18/'1'!C27</f>
        <v>1.2930887717004778</v>
      </c>
      <c r="D12" s="14">
        <f>'1'!D18/'1'!D27</f>
        <v>1.2569767397515839</v>
      </c>
      <c r="E12" s="14">
        <f>'1'!E18/'1'!E27</f>
        <v>1.1839923429624997</v>
      </c>
      <c r="F12" s="14">
        <f>'1'!F18/'1'!F27</f>
        <v>1.1688468829485015</v>
      </c>
      <c r="G12" s="14">
        <f>'1'!G18/'1'!G27</f>
        <v>1.0256255630856581</v>
      </c>
      <c r="H12" s="14">
        <f>'1'!H18/'1'!H27</f>
        <v>1.0122113475076471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2018-05-15T06:25:06Z</dcterms:created>
  <dcterms:modified xsi:type="dcterms:W3CDTF">2020-04-13T06:44:40Z</dcterms:modified>
</cp:coreProperties>
</file>