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Fuel &amp; Power\A\"/>
    </mc:Choice>
  </mc:AlternateContent>
  <bookViews>
    <workbookView xWindow="0" yWindow="0" windowWidth="20490" windowHeight="7755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5" i="2" l="1"/>
  <c r="H37" i="2"/>
  <c r="I37" i="2"/>
  <c r="G37" i="2"/>
  <c r="C31" i="2"/>
  <c r="D31" i="2"/>
  <c r="E31" i="2"/>
  <c r="F31" i="2"/>
  <c r="G31" i="2"/>
  <c r="H31" i="2"/>
  <c r="I31" i="2"/>
  <c r="B31" i="2"/>
  <c r="I10" i="1"/>
  <c r="I37" i="3"/>
  <c r="H29" i="3"/>
  <c r="I29" i="3"/>
  <c r="I22" i="3"/>
  <c r="H22" i="3"/>
  <c r="I17" i="3"/>
  <c r="I36" i="3" s="1"/>
  <c r="H17" i="3"/>
  <c r="H31" i="3" s="1"/>
  <c r="H34" i="3" s="1"/>
  <c r="H22" i="2"/>
  <c r="I22" i="2"/>
  <c r="H14" i="2"/>
  <c r="I14" i="2"/>
  <c r="H8" i="2"/>
  <c r="I8" i="2"/>
  <c r="H60" i="1"/>
  <c r="H37" i="3" s="1"/>
  <c r="I60" i="1"/>
  <c r="I41" i="2" s="1"/>
  <c r="I53" i="1"/>
  <c r="H7" i="4" s="1"/>
  <c r="H53" i="1"/>
  <c r="I44" i="1"/>
  <c r="H44" i="1"/>
  <c r="I30" i="1"/>
  <c r="H30" i="1"/>
  <c r="H46" i="1" s="1"/>
  <c r="H57" i="1" s="1"/>
  <c r="I19" i="1"/>
  <c r="H8" i="4" s="1"/>
  <c r="H19" i="1"/>
  <c r="H10" i="1"/>
  <c r="I20" i="1" l="1"/>
  <c r="H20" i="1"/>
  <c r="I31" i="3"/>
  <c r="I34" i="3" s="1"/>
  <c r="H15" i="2"/>
  <c r="H23" i="2" s="1"/>
  <c r="G10" i="4" s="1"/>
  <c r="I15" i="2"/>
  <c r="I23" i="2" s="1"/>
  <c r="H10" i="4" s="1"/>
  <c r="G7" i="4"/>
  <c r="H41" i="2"/>
  <c r="I46" i="1"/>
  <c r="I57" i="1" s="1"/>
  <c r="G8" i="4"/>
  <c r="B8" i="2"/>
  <c r="C60" i="1"/>
  <c r="D60" i="1"/>
  <c r="E60" i="1"/>
  <c r="F60" i="1"/>
  <c r="G60" i="1"/>
  <c r="B60" i="1"/>
  <c r="H32" i="2" l="1"/>
  <c r="G9" i="4" s="1"/>
  <c r="E37" i="3"/>
  <c r="E41" i="2"/>
  <c r="B37" i="3"/>
  <c r="B41" i="2"/>
  <c r="D41" i="2"/>
  <c r="D37" i="3"/>
  <c r="F37" i="3"/>
  <c r="F41" i="2"/>
  <c r="G37" i="3"/>
  <c r="G41" i="2"/>
  <c r="C37" i="3"/>
  <c r="C41" i="2"/>
  <c r="I32" i="2"/>
  <c r="I38" i="2" s="1"/>
  <c r="B19" i="1"/>
  <c r="H38" i="2" l="1"/>
  <c r="G5" i="4" s="1"/>
  <c r="H9" i="4"/>
  <c r="H36" i="3"/>
  <c r="H59" i="1"/>
  <c r="I59" i="1"/>
  <c r="H40" i="2" l="1"/>
  <c r="G11" i="4"/>
  <c r="G6" i="4"/>
  <c r="I40" i="2"/>
  <c r="H11" i="4"/>
  <c r="H5" i="4"/>
  <c r="H6" i="4"/>
  <c r="C19" i="1"/>
  <c r="C30" i="1"/>
  <c r="C44" i="1"/>
  <c r="B8" i="4" s="1"/>
  <c r="E30" i="1" l="1"/>
  <c r="D30" i="1"/>
  <c r="G22" i="3"/>
  <c r="G17" i="3"/>
  <c r="G36" i="3" s="1"/>
  <c r="E17" i="3"/>
  <c r="E36" i="3" s="1"/>
  <c r="G53" i="1"/>
  <c r="G44" i="1"/>
  <c r="G30" i="1"/>
  <c r="G19" i="1"/>
  <c r="F19" i="1"/>
  <c r="F10" i="1"/>
  <c r="D44" i="1"/>
  <c r="D53" i="1"/>
  <c r="D19" i="1"/>
  <c r="B10" i="1"/>
  <c r="B20" i="1" s="1"/>
  <c r="B44" i="1"/>
  <c r="C8" i="4" l="1"/>
  <c r="G59" i="1"/>
  <c r="F7" i="4"/>
  <c r="D59" i="1"/>
  <c r="C7" i="4"/>
  <c r="F8" i="4"/>
  <c r="C22" i="3"/>
  <c r="D22" i="3"/>
  <c r="E22" i="3"/>
  <c r="F22" i="3"/>
  <c r="C29" i="3"/>
  <c r="D29" i="3"/>
  <c r="E29" i="3"/>
  <c r="F29" i="3"/>
  <c r="G29" i="3"/>
  <c r="C17" i="3"/>
  <c r="C36" i="3" s="1"/>
  <c r="B22" i="3"/>
  <c r="B29" i="3"/>
  <c r="B17" i="3"/>
  <c r="B36" i="3" s="1"/>
  <c r="G14" i="2"/>
  <c r="C37" i="2"/>
  <c r="D37" i="2"/>
  <c r="E37" i="2"/>
  <c r="F37" i="2"/>
  <c r="C22" i="2"/>
  <c r="D22" i="2"/>
  <c r="E22" i="2"/>
  <c r="F22" i="2"/>
  <c r="G22" i="2"/>
  <c r="C14" i="2"/>
  <c r="D14" i="2"/>
  <c r="E14" i="2"/>
  <c r="F14" i="2"/>
  <c r="C8" i="2"/>
  <c r="C15" i="2" s="1"/>
  <c r="D8" i="2"/>
  <c r="E8" i="2"/>
  <c r="E15" i="2" s="1"/>
  <c r="F8" i="2"/>
  <c r="G8" i="2"/>
  <c r="E31" i="3" l="1"/>
  <c r="B31" i="3"/>
  <c r="C31" i="3"/>
  <c r="C34" i="3" s="1"/>
  <c r="C23" i="2"/>
  <c r="G15" i="2"/>
  <c r="G23" i="2" s="1"/>
  <c r="F15" i="2"/>
  <c r="E23" i="2"/>
  <c r="D15" i="2"/>
  <c r="B37" i="2"/>
  <c r="B22" i="2"/>
  <c r="B14" i="2"/>
  <c r="F30" i="1"/>
  <c r="F44" i="1"/>
  <c r="E8" i="4" s="1"/>
  <c r="E44" i="1"/>
  <c r="B30" i="1"/>
  <c r="B46" i="1" s="1"/>
  <c r="G31" i="3"/>
  <c r="G34" i="3" s="1"/>
  <c r="F17" i="3"/>
  <c r="D17" i="3"/>
  <c r="E34" i="3"/>
  <c r="G10" i="1"/>
  <c r="G20" i="1" s="1"/>
  <c r="E19" i="1"/>
  <c r="D10" i="1"/>
  <c r="B53" i="1"/>
  <c r="B59" i="1" s="1"/>
  <c r="D8" i="4" l="1"/>
  <c r="B57" i="1"/>
  <c r="D31" i="3"/>
  <c r="D34" i="3" s="1"/>
  <c r="D36" i="3"/>
  <c r="F31" i="3"/>
  <c r="F34" i="3" s="1"/>
  <c r="F36" i="3"/>
  <c r="C32" i="2"/>
  <c r="B10" i="4"/>
  <c r="E32" i="2"/>
  <c r="D10" i="4"/>
  <c r="G32" i="2"/>
  <c r="F10" i="4"/>
  <c r="B15" i="2"/>
  <c r="F23" i="2"/>
  <c r="D23" i="2"/>
  <c r="C10" i="4" s="1"/>
  <c r="C53" i="1"/>
  <c r="C59" i="1" l="1"/>
  <c r="B7" i="4"/>
  <c r="E38" i="2"/>
  <c r="D9" i="4"/>
  <c r="D32" i="2"/>
  <c r="G38" i="2"/>
  <c r="F9" i="4"/>
  <c r="F32" i="2"/>
  <c r="E10" i="4"/>
  <c r="C38" i="2"/>
  <c r="B9" i="4"/>
  <c r="B23" i="2"/>
  <c r="B32" i="2" s="1"/>
  <c r="B38" i="2" s="1"/>
  <c r="B40" i="2" s="1"/>
  <c r="G46" i="1"/>
  <c r="G57" i="1" s="1"/>
  <c r="E10" i="1"/>
  <c r="G40" i="2" l="1"/>
  <c r="F11" i="4"/>
  <c r="F6" i="4"/>
  <c r="F5" i="4"/>
  <c r="C40" i="2"/>
  <c r="B11" i="4"/>
  <c r="D38" i="2"/>
  <c r="C9" i="4"/>
  <c r="B6" i="4"/>
  <c r="F38" i="2"/>
  <c r="E9" i="4"/>
  <c r="E40" i="2"/>
  <c r="B34" i="3"/>
  <c r="C10" i="1"/>
  <c r="C20" i="1" s="1"/>
  <c r="E53" i="1"/>
  <c r="F46" i="1"/>
  <c r="F53" i="1"/>
  <c r="E59" i="1" l="1"/>
  <c r="D7" i="4"/>
  <c r="F59" i="1"/>
  <c r="E7" i="4"/>
  <c r="D11" i="4"/>
  <c r="F40" i="2"/>
  <c r="E11" i="4"/>
  <c r="D40" i="2"/>
  <c r="C11" i="4"/>
  <c r="C6" i="4"/>
  <c r="D6" i="4"/>
  <c r="E6" i="4"/>
  <c r="B5" i="4"/>
  <c r="F57" i="1"/>
  <c r="D20" i="1"/>
  <c r="C5" i="4" s="1"/>
  <c r="F20" i="1"/>
  <c r="E5" i="4" s="1"/>
  <c r="E20" i="1"/>
  <c r="D5" i="4" s="1"/>
  <c r="D46" i="1" l="1"/>
  <c r="D57" i="1" s="1"/>
  <c r="E46" i="1"/>
  <c r="E57" i="1" s="1"/>
  <c r="C46" i="1"/>
  <c r="C57" i="1" s="1"/>
</calcChain>
</file>

<file path=xl/sharedStrings.xml><?xml version="1.0" encoding="utf-8"?>
<sst xmlns="http://schemas.openxmlformats.org/spreadsheetml/2006/main" count="108" uniqueCount="101">
  <si>
    <t xml:space="preserve">Property,Plant  and  Equipment </t>
  </si>
  <si>
    <t>Share Capital</t>
  </si>
  <si>
    <t>Retained Earnings</t>
  </si>
  <si>
    <t>Gross Profit</t>
  </si>
  <si>
    <t>Operating Profit</t>
  </si>
  <si>
    <t>Capital Work in Progress</t>
  </si>
  <si>
    <t>Non Current Liabilities</t>
  </si>
  <si>
    <t>Deferred Tax Liabilities</t>
  </si>
  <si>
    <t>Dividend paid</t>
  </si>
  <si>
    <t>Dhaka Electric Supply Company Limited</t>
  </si>
  <si>
    <t>Investments in shares</t>
  </si>
  <si>
    <t>Stores and Spares</t>
  </si>
  <si>
    <t xml:space="preserve">Accounts receivable </t>
  </si>
  <si>
    <t xml:space="preserve">Advances &amp; Deposits </t>
  </si>
  <si>
    <t>Advance Income Tax</t>
  </si>
  <si>
    <t xml:space="preserve">Accounts Payable </t>
  </si>
  <si>
    <t>Creditors for Goods/Works</t>
  </si>
  <si>
    <t>Creditors for other Finance</t>
  </si>
  <si>
    <t xml:space="preserve">Creditors for Expenses </t>
  </si>
  <si>
    <t xml:space="preserve">Current Maturity  of Long Term Loan </t>
  </si>
  <si>
    <t>Provision for Income Tax</t>
  </si>
  <si>
    <t>Share Money Deposit</t>
  </si>
  <si>
    <t>GOB Equity</t>
  </si>
  <si>
    <t>Loan from ADB/GOB</t>
  </si>
  <si>
    <t>Due to DESA/DPDC (for assets taken over)</t>
  </si>
  <si>
    <t>Consumer Security Deposits</t>
  </si>
  <si>
    <t>Short Term Loan</t>
  </si>
  <si>
    <t>Accrued Interest on Loans</t>
  </si>
  <si>
    <t>Share  Money Deposit</t>
  </si>
  <si>
    <t>Energy Sales (Net of Vat)</t>
  </si>
  <si>
    <t>Other Operating  Revenue</t>
  </si>
  <si>
    <t>Cost of Energy Sales</t>
  </si>
  <si>
    <t>Energy Purchase (including wheeling charge)</t>
  </si>
  <si>
    <t>Operating Expenses</t>
  </si>
  <si>
    <t>Depreciation (Operating)</t>
  </si>
  <si>
    <t xml:space="preserve">Administrative Expenses </t>
  </si>
  <si>
    <t xml:space="preserve">Employee Expenses </t>
  </si>
  <si>
    <t>Bad Debts Provision</t>
  </si>
  <si>
    <t xml:space="preserve">Interest Income </t>
  </si>
  <si>
    <t>Interest Expenses</t>
  </si>
  <si>
    <t>Excahnge Fluctuation (Loss)</t>
  </si>
  <si>
    <t xml:space="preserve">Miscellaneous Income </t>
  </si>
  <si>
    <t>Current Tax Provision</t>
  </si>
  <si>
    <t>Deffered tax Provision</t>
  </si>
  <si>
    <t>Received from Energy Sales</t>
  </si>
  <si>
    <t>Collection of Govt. Duty, VAT &amp; Tax</t>
  </si>
  <si>
    <t>Received from other Operating &amp;non Operating Activities</t>
  </si>
  <si>
    <t>Received against Finanial Income</t>
  </si>
  <si>
    <t>Payment for Energy Purchase</t>
  </si>
  <si>
    <t xml:space="preserve">Payment for Employee Expenses </t>
  </si>
  <si>
    <t>Payment for Administrative &amp; Other Expenses</t>
  </si>
  <si>
    <t>Payment for Interest  on Long Term Loan</t>
  </si>
  <si>
    <t>Income Tax Paid</t>
  </si>
  <si>
    <t>Payment for Govt. duty, VAT &amp; Tax</t>
  </si>
  <si>
    <t xml:space="preserve">Acquisition of Stores and Equipment </t>
  </si>
  <si>
    <t xml:space="preserve">Acquisition of Property &amp; Plant </t>
  </si>
  <si>
    <t>Long term Loan Paid</t>
  </si>
  <si>
    <t xml:space="preserve">Consumer Security Deposits Received </t>
  </si>
  <si>
    <t>Long term Loan Received</t>
  </si>
  <si>
    <t>Debt to Equity</t>
  </si>
  <si>
    <t>Current Ratio</t>
  </si>
  <si>
    <t>Operating Margin</t>
  </si>
  <si>
    <t>Balance Sheet</t>
  </si>
  <si>
    <t>As at year end</t>
  </si>
  <si>
    <t>Assets</t>
  </si>
  <si>
    <t>Non Current Assets</t>
  </si>
  <si>
    <t>Current Assets</t>
  </si>
  <si>
    <t>Cash and Bank Balances</t>
  </si>
  <si>
    <t>Liabilities and Capital</t>
  </si>
  <si>
    <t>Liabilities</t>
  </si>
  <si>
    <t>Current Liabilities</t>
  </si>
  <si>
    <t>Shareholders’ Equity</t>
  </si>
  <si>
    <t>Net assets value per share</t>
  </si>
  <si>
    <t>Shares to calculate NAVPS</t>
  </si>
  <si>
    <t>Income Statement</t>
  </si>
  <si>
    <t>Net Revenues</t>
  </si>
  <si>
    <t>Depreciation (non Operating)</t>
  </si>
  <si>
    <t>Operating Income/(Expenses)</t>
  </si>
  <si>
    <t>Non-Operating Income/(Expenses)</t>
  </si>
  <si>
    <t>Profit Before Taxation</t>
  </si>
  <si>
    <t>Provision for Taxation</t>
  </si>
  <si>
    <t>Net Profit</t>
  </si>
  <si>
    <t>Earnings per share (par value Taka 10)</t>
  </si>
  <si>
    <t>Shares to Calculate EPS</t>
  </si>
  <si>
    <t>Cash Flow Statement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</si>
  <si>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</si>
  <si>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</si>
  <si>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</si>
  <si>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</si>
  <si>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</si>
  <si>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</si>
  <si>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</si>
  <si>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</si>
  <si>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Ratios</t>
  </si>
  <si>
    <t>Return on Asset (ROA)</t>
  </si>
  <si>
    <t>Return on Equity (ROE)</t>
  </si>
  <si>
    <t>Net Margin</t>
  </si>
  <si>
    <t>Return on Invested Capital (ROIC)</t>
  </si>
  <si>
    <t>WPPF</t>
  </si>
  <si>
    <t>FDR</t>
  </si>
  <si>
    <t>Investment in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</si>
</sst>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164" formatCode="_(* #,##0.00_);_(* \(#,##0.00\);_(* &quot;-&quot;_);_(@_)"/>
    <numFmt numFmtId="165" formatCode="[$-409]d\-mmm\-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6">
    <xf numFmtId="0" fontId="0" fillId="0" borderId="0" xfId="0"/>
    <xf numFmtId="10" fontId="0" fillId="0" borderId="0" xfId="1" applyNumberFormat="1" applyFont="1"/>
    <xf numFmtId="2" fontId="0" fillId="0" borderId="0" xfId="0" applyNumberFormat="1"/>
    <xf numFmtId="41" fontId="2" fillId="0" borderId="0" xfId="0" applyNumberFormat="1" applyFont="1"/>
    <xf numFmtId="41" fontId="0" fillId="0" borderId="0" xfId="0" applyNumberFormat="1"/>
    <xf numFmtId="41" fontId="0" fillId="0" borderId="0" xfId="0" applyNumberFormat="1" applyFill="1"/>
    <xf numFmtId="41" fontId="2" fillId="0" borderId="0" xfId="0" applyNumberFormat="1" applyFont="1" applyFill="1"/>
    <xf numFmtId="41" fontId="1" fillId="0" borderId="0" xfId="0" applyNumberFormat="1" applyFont="1" applyAlignment="1">
      <alignment horizontal="center"/>
    </xf>
    <xf numFmtId="41" fontId="1" fillId="0" borderId="0" xfId="0" applyNumberFormat="1" applyFont="1"/>
    <xf numFmtId="41" fontId="0" fillId="0" borderId="0" xfId="0" applyNumberFormat="1" applyFont="1" applyFill="1"/>
    <xf numFmtId="41" fontId="0" fillId="0" borderId="0" xfId="0" applyNumberFormat="1" applyFill="1" applyAlignment="1">
      <alignment horizontal="center"/>
    </xf>
    <xf numFmtId="41" fontId="1" fillId="0" borderId="0" xfId="0" applyNumberFormat="1" applyFont="1" applyFill="1"/>
    <xf numFmtId="41" fontId="0" fillId="0" borderId="0" xfId="0" applyNumberFormat="1" applyFont="1"/>
    <xf numFmtId="41" fontId="1" fillId="0" borderId="5" xfId="0" applyNumberFormat="1" applyFont="1" applyBorder="1"/>
    <xf numFmtId="41" fontId="1" fillId="0" borderId="5" xfId="0" applyNumberFormat="1" applyFont="1" applyFill="1" applyBorder="1"/>
    <xf numFmtId="41" fontId="2" fillId="0" borderId="0" xfId="0" applyNumberFormat="1" applyFont="1" applyAlignment="1">
      <alignment horizontal="center"/>
    </xf>
    <xf numFmtId="41" fontId="9" fillId="0" borderId="0" xfId="0" applyNumberFormat="1" applyFont="1"/>
    <xf numFmtId="41" fontId="8" fillId="0" borderId="2" xfId="0" applyNumberFormat="1" applyFont="1" applyBorder="1"/>
    <xf numFmtId="41" fontId="1" fillId="0" borderId="2" xfId="0" applyNumberFormat="1" applyFont="1" applyBorder="1"/>
    <xf numFmtId="41" fontId="1" fillId="0" borderId="2" xfId="0" applyNumberFormat="1" applyFont="1" applyFill="1" applyBorder="1"/>
    <xf numFmtId="41" fontId="8" fillId="0" borderId="0" xfId="0" applyNumberFormat="1" applyFont="1" applyFill="1" applyAlignment="1">
      <alignment horizontal="center"/>
    </xf>
    <xf numFmtId="41" fontId="8" fillId="0" borderId="0" xfId="0" applyNumberFormat="1" applyFont="1"/>
    <xf numFmtId="41" fontId="7" fillId="0" borderId="0" xfId="0" applyNumberFormat="1" applyFont="1"/>
    <xf numFmtId="41" fontId="8" fillId="0" borderId="5" xfId="0" applyNumberFormat="1" applyFont="1" applyFill="1" applyBorder="1" applyAlignment="1">
      <alignment horizontal="center"/>
    </xf>
    <xf numFmtId="164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165" fontId="2" fillId="0" borderId="0" xfId="0" applyNumberFormat="1" applyFont="1"/>
    <xf numFmtId="41" fontId="0" fillId="0" borderId="1" xfId="0" applyNumberFormat="1" applyBorder="1"/>
    <xf numFmtId="41" fontId="0" fillId="0" borderId="0" xfId="0" applyNumberFormat="1" applyBorder="1"/>
    <xf numFmtId="41" fontId="0" fillId="0" borderId="2" xfId="0" applyNumberFormat="1" applyBorder="1"/>
    <xf numFmtId="41" fontId="1" fillId="0" borderId="0" xfId="0" applyNumberFormat="1" applyFont="1" applyBorder="1"/>
    <xf numFmtId="41" fontId="0" fillId="0" borderId="0" xfId="0" applyNumberFormat="1" applyFont="1" applyBorder="1"/>
    <xf numFmtId="41" fontId="0" fillId="0" borderId="0" xfId="0" applyNumberFormat="1" applyFont="1" applyFill="1" applyBorder="1"/>
    <xf numFmtId="41" fontId="0" fillId="0" borderId="0" xfId="0" applyNumberFormat="1" applyFill="1" applyBorder="1" applyAlignment="1">
      <alignment horizontal="center"/>
    </xf>
    <xf numFmtId="41" fontId="1" fillId="0" borderId="4" xfId="0" applyNumberFormat="1" applyFont="1" applyBorder="1"/>
    <xf numFmtId="41" fontId="1" fillId="0" borderId="3" xfId="0" applyNumberFormat="1" applyFont="1" applyBorder="1"/>
    <xf numFmtId="41" fontId="1" fillId="0" borderId="0" xfId="0" applyNumberFormat="1" applyFont="1" applyFill="1" applyBorder="1"/>
    <xf numFmtId="41" fontId="3" fillId="0" borderId="0" xfId="0" applyNumberFormat="1" applyFont="1"/>
    <xf numFmtId="41" fontId="0" fillId="0" borderId="0" xfId="0" applyNumberFormat="1" applyAlignment="1">
      <alignment vertical="top"/>
    </xf>
    <xf numFmtId="41" fontId="0" fillId="0" borderId="0" xfId="0" applyNumberFormat="1" applyAlignment="1">
      <alignment horizontal="center"/>
    </xf>
    <xf numFmtId="41" fontId="6" fillId="0" borderId="0" xfId="0" applyNumberFormat="1" applyFont="1"/>
    <xf numFmtId="41" fontId="1" fillId="0" borderId="3" xfId="0" applyNumberFormat="1" applyFont="1" applyFill="1" applyBorder="1"/>
    <xf numFmtId="164" fontId="1" fillId="0" borderId="0" xfId="0" applyNumberFormat="1" applyFont="1" applyFill="1"/>
    <xf numFmtId="0" fontId="2" fillId="0" borderId="0" xfId="0" applyFont="1"/>
    <xf numFmtId="0" fontId="2" fillId="0" borderId="0" xfId="0" applyFont="1" applyFill="1"/>
    <xf numFmtId="0" fontId="1" fillId="0" borderId="1" xfId="0" applyFont="1" applyBorder="1" applyAlignment="1">
      <alignment horizontal="left"/>
    </xf>
    <xf numFmtId="0" fontId="10" fillId="0" borderId="0" xfId="0" applyFont="1"/>
    <xf numFmtId="0" fontId="2" fillId="0" borderId="1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41" fontId="5" fillId="0" borderId="0" xfId="0" applyNumberFormat="1" applyFont="1" applyBorder="1"/>
    <xf numFmtId="41" fontId="6" fillId="0" borderId="0" xfId="0" applyNumberFormat="1" applyFont="1" applyBorder="1"/>
    <xf numFmtId="0" fontId="1" fillId="0" borderId="0" xfId="0" applyFont="1"/>
    <xf numFmtId="0" fontId="0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2"/>
  <sheetViews>
    <sheetView workbookViewId="0">
      <pane xSplit="1" ySplit="4" topLeftCell="B14" activePane="bottomRight" state="frozen"/>
      <selection pane="topRight" activeCell="B1" sqref="B1"/>
      <selection pane="bottomLeft" activeCell="A6" sqref="A6"/>
      <selection pane="bottomRight" activeCell="I22" sqref="I22"/>
    </sheetView>
  </sheetViews>
  <sheetFormatPr defaultRowHeight="15" x14ac:dyDescent="0.25"/>
  <cols>
    <col min="1" max="1" width="44.28515625" style="4" customWidth="1"/>
    <col min="2" max="2" width="18.85546875" style="4" customWidth="1"/>
    <col min="3" max="4" width="15.28515625" style="4" bestFit="1" customWidth="1"/>
    <col min="5" max="6" width="15.28515625" style="5" bestFit="1" customWidth="1"/>
    <col min="7" max="7" width="16.7109375" style="4" customWidth="1"/>
    <col min="8" max="9" width="15.28515625" style="4" bestFit="1" customWidth="1"/>
    <col min="10" max="16384" width="9.140625" style="4"/>
  </cols>
  <sheetData>
    <row r="1" spans="1:9" ht="15.75" x14ac:dyDescent="0.25">
      <c r="A1" s="3" t="s">
        <v>9</v>
      </c>
      <c r="B1" s="3"/>
    </row>
    <row r="2" spans="1:9" ht="15.75" x14ac:dyDescent="0.25">
      <c r="A2" s="44" t="s">
        <v>62</v>
      </c>
      <c r="B2" s="3"/>
    </row>
    <row r="3" spans="1:9" ht="15.75" x14ac:dyDescent="0.25">
      <c r="A3" s="44" t="s">
        <v>63</v>
      </c>
      <c r="B3" s="3"/>
    </row>
    <row r="4" spans="1:9" s="26" customFormat="1" ht="15.75" x14ac:dyDescent="0.25">
      <c r="B4" s="44">
        <v>2012</v>
      </c>
      <c r="C4" s="45">
        <v>2013</v>
      </c>
      <c r="D4" s="44">
        <v>2014</v>
      </c>
      <c r="E4" s="44">
        <v>2015</v>
      </c>
      <c r="F4" s="44">
        <v>2016</v>
      </c>
      <c r="G4" s="44">
        <v>2017</v>
      </c>
      <c r="H4" s="44">
        <v>2018</v>
      </c>
      <c r="I4" s="44">
        <v>2019</v>
      </c>
    </row>
    <row r="5" spans="1:9" x14ac:dyDescent="0.25">
      <c r="A5" s="46" t="s">
        <v>64</v>
      </c>
      <c r="B5" s="7"/>
    </row>
    <row r="6" spans="1:9" x14ac:dyDescent="0.25">
      <c r="A6" s="47" t="s">
        <v>65</v>
      </c>
    </row>
    <row r="7" spans="1:9" x14ac:dyDescent="0.25">
      <c r="A7" s="4" t="s">
        <v>0</v>
      </c>
      <c r="B7" s="4">
        <v>10570433799</v>
      </c>
      <c r="C7" s="4">
        <v>10923573557</v>
      </c>
      <c r="D7" s="4">
        <v>11250601203</v>
      </c>
      <c r="E7" s="9">
        <v>11414491554</v>
      </c>
      <c r="F7" s="9">
        <v>14163535885</v>
      </c>
      <c r="G7" s="9">
        <v>16389376671</v>
      </c>
      <c r="H7" s="4">
        <v>19775155972</v>
      </c>
      <c r="I7" s="4">
        <v>20914530962</v>
      </c>
    </row>
    <row r="8" spans="1:9" x14ac:dyDescent="0.25">
      <c r="A8" s="4" t="s">
        <v>5</v>
      </c>
      <c r="B8" s="4">
        <v>429752752</v>
      </c>
      <c r="C8" s="4">
        <v>247687051</v>
      </c>
      <c r="D8" s="4">
        <v>1297090905</v>
      </c>
      <c r="E8" s="9">
        <v>1662878119</v>
      </c>
      <c r="F8" s="9">
        <v>2469171769</v>
      </c>
      <c r="G8" s="4">
        <v>4078349998</v>
      </c>
      <c r="H8" s="4">
        <v>8028472666</v>
      </c>
      <c r="I8" s="4">
        <v>16720638196</v>
      </c>
    </row>
    <row r="9" spans="1:9" x14ac:dyDescent="0.25">
      <c r="A9" s="4" t="s">
        <v>10</v>
      </c>
      <c r="B9" s="4">
        <v>1000</v>
      </c>
      <c r="C9" s="10"/>
      <c r="D9" s="10"/>
      <c r="E9" s="10"/>
      <c r="F9" s="10"/>
      <c r="G9" s="10"/>
      <c r="H9" s="4">
        <v>39517521</v>
      </c>
      <c r="I9" s="4">
        <v>110549698</v>
      </c>
    </row>
    <row r="10" spans="1:9" x14ac:dyDescent="0.25">
      <c r="B10" s="8">
        <f>SUM(B7:B9)</f>
        <v>11000187551</v>
      </c>
      <c r="C10" s="8">
        <f>SUM(C7:C8)</f>
        <v>11171260608</v>
      </c>
      <c r="D10" s="8">
        <f>SUM(D7:D8)</f>
        <v>12547692108</v>
      </c>
      <c r="E10" s="11">
        <f>SUM(E7:E9)</f>
        <v>13077369673</v>
      </c>
      <c r="F10" s="11">
        <f>SUM(F7:F9)-1</f>
        <v>16632707653</v>
      </c>
      <c r="G10" s="11">
        <f>SUM(G7:G9)</f>
        <v>20467726669</v>
      </c>
      <c r="H10" s="11">
        <f t="shared" ref="H10" si="0">SUM(H7:H9)</f>
        <v>27843146159</v>
      </c>
      <c r="I10" s="11">
        <f>SUM(I7:I9)</f>
        <v>37745718856</v>
      </c>
    </row>
    <row r="11" spans="1:9" x14ac:dyDescent="0.25">
      <c r="D11" s="8"/>
      <c r="E11" s="11"/>
      <c r="F11" s="11"/>
      <c r="G11" s="11"/>
    </row>
    <row r="12" spans="1:9" x14ac:dyDescent="0.25">
      <c r="A12" s="47" t="s">
        <v>66</v>
      </c>
      <c r="B12" s="8"/>
    </row>
    <row r="13" spans="1:9" x14ac:dyDescent="0.25">
      <c r="A13" s="4" t="s">
        <v>11</v>
      </c>
      <c r="B13" s="12">
        <v>3001582811</v>
      </c>
      <c r="C13" s="12">
        <v>2490519486</v>
      </c>
      <c r="D13" s="12">
        <v>2231837839</v>
      </c>
      <c r="E13" s="9">
        <v>3683150440</v>
      </c>
      <c r="F13" s="9">
        <v>7622034713</v>
      </c>
      <c r="G13" s="9">
        <v>7040185611</v>
      </c>
      <c r="H13" s="4">
        <v>5602088284</v>
      </c>
      <c r="I13" s="4">
        <v>3696619139</v>
      </c>
    </row>
    <row r="14" spans="1:9" x14ac:dyDescent="0.25">
      <c r="A14" s="4" t="s">
        <v>12</v>
      </c>
      <c r="B14" s="12">
        <v>3205802165</v>
      </c>
      <c r="C14" s="12">
        <v>3254315568</v>
      </c>
      <c r="D14" s="12">
        <v>3416462871</v>
      </c>
      <c r="E14" s="9">
        <v>3678728856</v>
      </c>
      <c r="F14" s="9">
        <v>3680184550</v>
      </c>
      <c r="G14" s="9">
        <v>4205233504</v>
      </c>
      <c r="H14" s="4">
        <v>4610450232</v>
      </c>
      <c r="I14" s="4">
        <v>4813884123</v>
      </c>
    </row>
    <row r="15" spans="1:9" x14ac:dyDescent="0.25">
      <c r="A15" s="4" t="s">
        <v>13</v>
      </c>
      <c r="B15" s="12">
        <v>160123974</v>
      </c>
      <c r="C15" s="4">
        <v>367710049</v>
      </c>
      <c r="D15" s="4">
        <v>964110427</v>
      </c>
      <c r="E15" s="5">
        <v>2106756139</v>
      </c>
      <c r="F15" s="5">
        <v>623388963</v>
      </c>
      <c r="G15" s="5">
        <v>582799971</v>
      </c>
      <c r="H15" s="4">
        <v>1029516137</v>
      </c>
      <c r="I15" s="4">
        <v>976694576</v>
      </c>
    </row>
    <row r="16" spans="1:9" x14ac:dyDescent="0.25">
      <c r="A16" s="4" t="s">
        <v>14</v>
      </c>
      <c r="B16" s="12">
        <v>714318380</v>
      </c>
      <c r="C16" s="4">
        <v>449061216</v>
      </c>
      <c r="D16" s="4">
        <v>653229855</v>
      </c>
      <c r="E16" s="5">
        <v>786445247</v>
      </c>
      <c r="F16" s="5">
        <v>1029337057</v>
      </c>
      <c r="G16" s="5">
        <v>786323070</v>
      </c>
      <c r="H16" s="4">
        <v>1054262030</v>
      </c>
      <c r="I16" s="4">
        <v>1101771061</v>
      </c>
    </row>
    <row r="17" spans="1:9" x14ac:dyDescent="0.25">
      <c r="A17" s="4" t="s">
        <v>99</v>
      </c>
      <c r="B17" s="12"/>
      <c r="G17" s="5"/>
      <c r="H17" s="4">
        <v>10487986775</v>
      </c>
      <c r="I17" s="4">
        <v>12162653691</v>
      </c>
    </row>
    <row r="18" spans="1:9" x14ac:dyDescent="0.25">
      <c r="A18" s="29" t="s">
        <v>67</v>
      </c>
      <c r="B18" s="12">
        <v>14518068663</v>
      </c>
      <c r="C18" s="4">
        <v>16125607818</v>
      </c>
      <c r="D18" s="4">
        <v>15592839958</v>
      </c>
      <c r="E18" s="5">
        <v>15210654665</v>
      </c>
      <c r="F18" s="5">
        <v>15141555339</v>
      </c>
      <c r="G18" s="5">
        <v>15032516674</v>
      </c>
      <c r="H18" s="4">
        <v>4412066858</v>
      </c>
      <c r="I18" s="4">
        <v>5010481467</v>
      </c>
    </row>
    <row r="19" spans="1:9" x14ac:dyDescent="0.25">
      <c r="A19" s="29"/>
      <c r="B19" s="8">
        <f>SUM(B13:B18)</f>
        <v>21599895993</v>
      </c>
      <c r="C19" s="8">
        <f>SUM(C13:C18)</f>
        <v>22687214137</v>
      </c>
      <c r="D19" s="8">
        <f>SUM(D13:D18)-1</f>
        <v>22858480949</v>
      </c>
      <c r="E19" s="11">
        <f>SUM(E13:E18)</f>
        <v>25465735347</v>
      </c>
      <c r="F19" s="11">
        <f>SUM(F13:F18)-1</f>
        <v>28096500621</v>
      </c>
      <c r="G19" s="11">
        <f>SUM(G13:G18)-1</f>
        <v>27647058829</v>
      </c>
      <c r="H19" s="11">
        <f>SUM(H13:H18)</f>
        <v>27196370316</v>
      </c>
      <c r="I19" s="11">
        <f>SUM(I13:I18)</f>
        <v>27762104057</v>
      </c>
    </row>
    <row r="20" spans="1:9" ht="15.75" thickBot="1" x14ac:dyDescent="0.3">
      <c r="A20" s="31"/>
      <c r="B20" s="13">
        <f>SUM(B10,B19)</f>
        <v>32600083544</v>
      </c>
      <c r="C20" s="13">
        <f>SUM(C19,C10)+1</f>
        <v>33858474746</v>
      </c>
      <c r="D20" s="13">
        <f>SUM(D19,D10)</f>
        <v>35406173057</v>
      </c>
      <c r="E20" s="14">
        <f>SUM(E10,E19)</f>
        <v>38543105020</v>
      </c>
      <c r="F20" s="14">
        <f>SUM(F10,F19)</f>
        <v>44729208274</v>
      </c>
      <c r="G20" s="14">
        <f>SUM(G10,G19)-1</f>
        <v>48114785497</v>
      </c>
      <c r="H20" s="14">
        <f>SUM(H10,H19)</f>
        <v>55039516475</v>
      </c>
      <c r="I20" s="14">
        <f>SUM(I10,I19)</f>
        <v>65507822913</v>
      </c>
    </row>
    <row r="22" spans="1:9" ht="15.75" x14ac:dyDescent="0.25">
      <c r="A22" s="48" t="s">
        <v>68</v>
      </c>
      <c r="B22" s="15"/>
    </row>
    <row r="23" spans="1:9" ht="15.75" x14ac:dyDescent="0.25">
      <c r="A23" s="49" t="s">
        <v>69</v>
      </c>
    </row>
    <row r="24" spans="1:9" x14ac:dyDescent="0.25">
      <c r="A24" s="47" t="s">
        <v>6</v>
      </c>
    </row>
    <row r="25" spans="1:9" x14ac:dyDescent="0.25">
      <c r="A25" s="12" t="s">
        <v>28</v>
      </c>
      <c r="B25" s="20"/>
      <c r="C25" s="20"/>
      <c r="D25" s="20"/>
      <c r="E25" s="20"/>
      <c r="F25" s="20"/>
      <c r="G25" s="9">
        <v>56250000</v>
      </c>
      <c r="H25" s="4">
        <v>37500000</v>
      </c>
    </row>
    <row r="26" spans="1:9" x14ac:dyDescent="0.25">
      <c r="A26" s="4" t="s">
        <v>23</v>
      </c>
      <c r="B26" s="16">
        <v>8187206150</v>
      </c>
      <c r="C26" s="4">
        <v>7727196345</v>
      </c>
      <c r="D26" s="4">
        <v>7237725115</v>
      </c>
      <c r="E26" s="5">
        <v>7087317660</v>
      </c>
      <c r="F26" s="5">
        <v>10534771718</v>
      </c>
      <c r="G26" s="5">
        <v>12099346138</v>
      </c>
      <c r="H26" s="4">
        <v>16655264850</v>
      </c>
      <c r="I26" s="4">
        <v>22889851264</v>
      </c>
    </row>
    <row r="27" spans="1:9" x14ac:dyDescent="0.25">
      <c r="A27" s="4" t="s">
        <v>7</v>
      </c>
      <c r="B27" s="16">
        <v>1540567703</v>
      </c>
      <c r="C27" s="4">
        <v>1695893831</v>
      </c>
      <c r="D27" s="4">
        <v>1813821843</v>
      </c>
      <c r="E27" s="5">
        <v>1744550219</v>
      </c>
      <c r="F27" s="5">
        <v>1928129606</v>
      </c>
      <c r="G27" s="5">
        <v>2217755793</v>
      </c>
      <c r="H27" s="4">
        <v>2657295469</v>
      </c>
      <c r="I27" s="4">
        <v>2908891997</v>
      </c>
    </row>
    <row r="28" spans="1:9" x14ac:dyDescent="0.25">
      <c r="A28" s="4" t="s">
        <v>24</v>
      </c>
      <c r="B28" s="16">
        <v>4039671539</v>
      </c>
      <c r="C28" s="4">
        <v>4039671539</v>
      </c>
      <c r="D28" s="4">
        <v>4039671539</v>
      </c>
      <c r="E28" s="5">
        <v>4039671539</v>
      </c>
      <c r="F28" s="5">
        <v>4039671539</v>
      </c>
      <c r="G28" s="5">
        <v>4039671539</v>
      </c>
      <c r="H28" s="4">
        <v>4039671539</v>
      </c>
      <c r="I28" s="4">
        <v>3840410313</v>
      </c>
    </row>
    <row r="29" spans="1:9" x14ac:dyDescent="0.25">
      <c r="A29" s="4" t="s">
        <v>25</v>
      </c>
      <c r="B29" s="16">
        <v>1134188068</v>
      </c>
      <c r="C29" s="4">
        <v>1315302695</v>
      </c>
      <c r="D29" s="4">
        <v>1507716212</v>
      </c>
      <c r="E29" s="5">
        <v>1716032924</v>
      </c>
      <c r="F29" s="5">
        <v>1894489374</v>
      </c>
      <c r="G29" s="5">
        <v>2384802056</v>
      </c>
      <c r="H29" s="4">
        <v>2743661381</v>
      </c>
      <c r="I29" s="4">
        <v>2951441875</v>
      </c>
    </row>
    <row r="30" spans="1:9" x14ac:dyDescent="0.25">
      <c r="B30" s="17">
        <f>SUM(B26:B29)</f>
        <v>14901633460</v>
      </c>
      <c r="C30" s="18">
        <f>SUM(C26:C29)</f>
        <v>14778064410</v>
      </c>
      <c r="D30" s="18">
        <f>SUM(D26:D29)+1</f>
        <v>14598934710</v>
      </c>
      <c r="E30" s="18">
        <f>SUM(E26:E29)</f>
        <v>14587572342</v>
      </c>
      <c r="F30" s="19">
        <f>SUM(F26:F29)</f>
        <v>18397062237</v>
      </c>
      <c r="G30" s="19">
        <f>SUM(G25:G29)+1</f>
        <v>20797825527</v>
      </c>
      <c r="H30" s="19">
        <f>SUM(H25:H29)</f>
        <v>26133393239</v>
      </c>
      <c r="I30" s="19">
        <f>SUM(I25:I29)</f>
        <v>32590595449</v>
      </c>
    </row>
    <row r="31" spans="1:9" x14ac:dyDescent="0.25">
      <c r="B31" s="21"/>
      <c r="C31" s="8"/>
      <c r="D31" s="8"/>
      <c r="E31" s="8"/>
      <c r="F31" s="11"/>
      <c r="G31" s="11"/>
    </row>
    <row r="32" spans="1:9" x14ac:dyDescent="0.25">
      <c r="B32" s="16"/>
      <c r="C32" s="20"/>
      <c r="D32" s="20"/>
      <c r="E32" s="20"/>
      <c r="F32" s="20"/>
      <c r="G32" s="20"/>
    </row>
    <row r="33" spans="1:9" x14ac:dyDescent="0.25">
      <c r="B33" s="22"/>
    </row>
    <row r="34" spans="1:9" x14ac:dyDescent="0.25">
      <c r="A34" s="47" t="s">
        <v>70</v>
      </c>
    </row>
    <row r="35" spans="1:9" x14ac:dyDescent="0.25">
      <c r="A35" s="4" t="s">
        <v>15</v>
      </c>
      <c r="B35" s="4">
        <v>3396510599</v>
      </c>
      <c r="C35" s="4">
        <v>4425340290</v>
      </c>
      <c r="D35" s="4">
        <v>4995724089</v>
      </c>
      <c r="E35" s="5">
        <v>5272108117</v>
      </c>
      <c r="F35" s="5">
        <v>6103227543</v>
      </c>
      <c r="G35" s="5">
        <v>6299552428</v>
      </c>
      <c r="H35" s="4">
        <v>6390446754</v>
      </c>
      <c r="I35" s="4">
        <v>7301972676</v>
      </c>
    </row>
    <row r="36" spans="1:9" x14ac:dyDescent="0.25">
      <c r="A36" s="4" t="s">
        <v>16</v>
      </c>
      <c r="B36" s="4">
        <v>948335135</v>
      </c>
      <c r="C36" s="4">
        <v>828530072</v>
      </c>
      <c r="D36" s="4">
        <v>671560140</v>
      </c>
      <c r="E36" s="5">
        <v>692931275</v>
      </c>
      <c r="F36" s="5">
        <v>73862775</v>
      </c>
      <c r="G36" s="5">
        <v>514967500</v>
      </c>
      <c r="H36" s="4">
        <v>346044700</v>
      </c>
      <c r="I36" s="4">
        <v>216192188</v>
      </c>
    </row>
    <row r="37" spans="1:9" x14ac:dyDescent="0.25">
      <c r="A37" s="4" t="s">
        <v>17</v>
      </c>
      <c r="B37" s="4">
        <v>1264084918</v>
      </c>
      <c r="C37" s="4">
        <v>1246238997</v>
      </c>
      <c r="D37" s="4">
        <v>1437034118</v>
      </c>
      <c r="E37" s="5">
        <v>1526366090</v>
      </c>
      <c r="F37" s="5">
        <v>1736963946</v>
      </c>
      <c r="G37" s="5">
        <v>2496773858</v>
      </c>
      <c r="H37" s="4">
        <v>3204628314</v>
      </c>
      <c r="I37" s="4">
        <v>3569760494</v>
      </c>
    </row>
    <row r="38" spans="1:9" x14ac:dyDescent="0.25">
      <c r="A38" s="4" t="s">
        <v>18</v>
      </c>
      <c r="B38" s="4">
        <v>203281841</v>
      </c>
      <c r="C38" s="4">
        <v>248025990</v>
      </c>
      <c r="D38" s="4">
        <v>263788472</v>
      </c>
      <c r="E38" s="5">
        <v>284210647</v>
      </c>
      <c r="F38" s="5">
        <v>623383474</v>
      </c>
      <c r="G38" s="5">
        <v>323345646</v>
      </c>
      <c r="H38" s="4">
        <v>267161910</v>
      </c>
      <c r="I38" s="4">
        <v>510600061</v>
      </c>
    </row>
    <row r="39" spans="1:9" x14ac:dyDescent="0.25">
      <c r="A39" s="4" t="s">
        <v>19</v>
      </c>
      <c r="B39" s="4">
        <v>393488410</v>
      </c>
      <c r="C39" s="4">
        <v>382332196</v>
      </c>
      <c r="D39" s="4">
        <v>578873064</v>
      </c>
      <c r="E39" s="5">
        <v>655982264</v>
      </c>
      <c r="F39" s="5">
        <v>756774594</v>
      </c>
      <c r="G39" s="5">
        <v>727227833</v>
      </c>
      <c r="H39" s="4">
        <v>753579374</v>
      </c>
      <c r="I39" s="4">
        <v>644052512</v>
      </c>
    </row>
    <row r="40" spans="1:9" x14ac:dyDescent="0.25">
      <c r="A40" s="4" t="s">
        <v>27</v>
      </c>
      <c r="B40" s="4">
        <v>739943582</v>
      </c>
      <c r="C40" s="4">
        <v>973803262</v>
      </c>
      <c r="D40" s="4">
        <v>1214022035</v>
      </c>
      <c r="E40" s="5">
        <v>1426060584</v>
      </c>
      <c r="F40" s="5">
        <v>1568076098</v>
      </c>
      <c r="G40" s="5">
        <v>1769571524</v>
      </c>
      <c r="H40" s="4">
        <v>2090871046</v>
      </c>
      <c r="I40" s="4">
        <v>2631571786</v>
      </c>
    </row>
    <row r="41" spans="1:9" x14ac:dyDescent="0.25">
      <c r="A41" s="4" t="s">
        <v>98</v>
      </c>
      <c r="G41" s="5"/>
      <c r="H41" s="4">
        <v>32314432</v>
      </c>
      <c r="I41" s="4">
        <v>99493608</v>
      </c>
    </row>
    <row r="42" spans="1:9" x14ac:dyDescent="0.25">
      <c r="A42" s="12" t="s">
        <v>26</v>
      </c>
      <c r="B42" s="20"/>
      <c r="C42" s="20"/>
      <c r="D42" s="20"/>
      <c r="E42" s="5">
        <v>389997942</v>
      </c>
      <c r="F42" s="20"/>
      <c r="G42" s="20"/>
    </row>
    <row r="43" spans="1:9" x14ac:dyDescent="0.25">
      <c r="A43" s="12" t="s">
        <v>20</v>
      </c>
      <c r="B43" s="4">
        <v>199096465</v>
      </c>
      <c r="C43" s="4">
        <v>210004326</v>
      </c>
      <c r="D43" s="4">
        <v>349983848</v>
      </c>
      <c r="E43" s="5">
        <v>774842546</v>
      </c>
      <c r="F43" s="5">
        <v>745665875</v>
      </c>
      <c r="G43" s="5">
        <v>163942895</v>
      </c>
      <c r="H43" s="4">
        <v>-127034386</v>
      </c>
      <c r="I43" s="4">
        <v>-462366620</v>
      </c>
    </row>
    <row r="44" spans="1:9" x14ac:dyDescent="0.25">
      <c r="A44" s="12"/>
      <c r="B44" s="18">
        <f>SUM(B35:B43)+1</f>
        <v>7144740951</v>
      </c>
      <c r="C44" s="18">
        <f>SUM(C35:C43)</f>
        <v>8314275133</v>
      </c>
      <c r="D44" s="18">
        <f>SUM(D35:D43)+1</f>
        <v>9510985767</v>
      </c>
      <c r="E44" s="19">
        <f>SUM(E35:E43)</f>
        <v>11022499465</v>
      </c>
      <c r="F44" s="19">
        <f>SUM(F35:F43)</f>
        <v>11607954305</v>
      </c>
      <c r="G44" s="19">
        <f>SUM(G35:G43)+2</f>
        <v>12295381686</v>
      </c>
      <c r="H44" s="19">
        <f>SUM(H35:H43)</f>
        <v>12958012144</v>
      </c>
      <c r="I44" s="19">
        <f>SUM(I35:I43)</f>
        <v>14511276705</v>
      </c>
    </row>
    <row r="45" spans="1:9" x14ac:dyDescent="0.25">
      <c r="A45" s="12"/>
    </row>
    <row r="46" spans="1:9" x14ac:dyDescent="0.25">
      <c r="A46" s="8"/>
      <c r="B46" s="20">
        <f t="shared" ref="B46:I46" si="1">SUM(B44,B30)</f>
        <v>22046374411</v>
      </c>
      <c r="C46" s="8">
        <f t="shared" si="1"/>
        <v>23092339543</v>
      </c>
      <c r="D46" s="8">
        <f t="shared" si="1"/>
        <v>24109920477</v>
      </c>
      <c r="E46" s="11">
        <f t="shared" si="1"/>
        <v>25610071807</v>
      </c>
      <c r="F46" s="11">
        <f t="shared" si="1"/>
        <v>30005016542</v>
      </c>
      <c r="G46" s="11">
        <f t="shared" si="1"/>
        <v>33093207213</v>
      </c>
      <c r="H46" s="11">
        <f t="shared" si="1"/>
        <v>39091405383</v>
      </c>
      <c r="I46" s="11">
        <f t="shared" si="1"/>
        <v>47101872154</v>
      </c>
    </row>
    <row r="47" spans="1:9" x14ac:dyDescent="0.25">
      <c r="A47" s="8"/>
      <c r="B47" s="20"/>
      <c r="C47" s="8"/>
      <c r="D47" s="8"/>
      <c r="E47" s="11"/>
      <c r="F47" s="11"/>
      <c r="G47" s="11"/>
    </row>
    <row r="48" spans="1:9" x14ac:dyDescent="0.25">
      <c r="A48" s="47" t="s">
        <v>71</v>
      </c>
    </row>
    <row r="49" spans="1:9" x14ac:dyDescent="0.25">
      <c r="A49" s="4" t="s">
        <v>1</v>
      </c>
      <c r="B49" s="16">
        <v>2602769620</v>
      </c>
      <c r="C49" s="4">
        <v>2993185063</v>
      </c>
      <c r="D49" s="4">
        <v>3442162810</v>
      </c>
      <c r="E49" s="5">
        <v>3786379090</v>
      </c>
      <c r="F49" s="5">
        <v>3975698044</v>
      </c>
      <c r="G49" s="5">
        <v>3975698044</v>
      </c>
      <c r="H49" s="5">
        <v>3975698044</v>
      </c>
      <c r="I49" s="5">
        <v>3975698044</v>
      </c>
    </row>
    <row r="50" spans="1:9" x14ac:dyDescent="0.25">
      <c r="A50" s="4" t="s">
        <v>21</v>
      </c>
      <c r="B50" s="16">
        <v>75000000</v>
      </c>
      <c r="C50" s="4">
        <v>75000000</v>
      </c>
      <c r="D50" s="4">
        <v>75000000</v>
      </c>
      <c r="E50" s="5">
        <v>75000000</v>
      </c>
      <c r="F50" s="5">
        <v>75000000</v>
      </c>
      <c r="G50" s="10"/>
    </row>
    <row r="51" spans="1:9" x14ac:dyDescent="0.25">
      <c r="A51" s="4" t="s">
        <v>22</v>
      </c>
      <c r="B51" s="16">
        <v>1552140000</v>
      </c>
      <c r="C51" s="4">
        <v>1552140000</v>
      </c>
      <c r="D51" s="4">
        <v>1552140000</v>
      </c>
      <c r="E51" s="5">
        <v>1552140000</v>
      </c>
      <c r="F51" s="5">
        <v>2722140000</v>
      </c>
      <c r="G51" s="4">
        <v>3100140000</v>
      </c>
      <c r="H51" s="4">
        <v>3940140000</v>
      </c>
      <c r="I51" s="4">
        <v>5694120000</v>
      </c>
    </row>
    <row r="52" spans="1:9" x14ac:dyDescent="0.25">
      <c r="A52" s="4" t="s">
        <v>2</v>
      </c>
      <c r="B52" s="16">
        <v>6323799513</v>
      </c>
      <c r="C52" s="4">
        <v>6145810140</v>
      </c>
      <c r="D52" s="4">
        <v>6226949770</v>
      </c>
      <c r="E52" s="5">
        <v>7519514123</v>
      </c>
      <c r="F52" s="5">
        <v>7951353689</v>
      </c>
      <c r="G52" s="5">
        <v>7945740236</v>
      </c>
      <c r="H52" s="4">
        <v>8032273048</v>
      </c>
      <c r="I52" s="4">
        <v>8736132715</v>
      </c>
    </row>
    <row r="53" spans="1:9" x14ac:dyDescent="0.25">
      <c r="B53" s="17">
        <f>SUM(B49:B52)</f>
        <v>10553709133</v>
      </c>
      <c r="C53" s="18">
        <f>SUM(C49:C52)</f>
        <v>10766135203</v>
      </c>
      <c r="D53" s="18">
        <f>SUM(D49:D52)+1</f>
        <v>11296252581</v>
      </c>
      <c r="E53" s="19">
        <f>SUM(E49:E52)</f>
        <v>12933033213</v>
      </c>
      <c r="F53" s="19">
        <f>SUM(F49:F52)</f>
        <v>14724191733</v>
      </c>
      <c r="G53" s="19">
        <f>SUM(G49:G52)+1</f>
        <v>15021578281</v>
      </c>
      <c r="H53" s="19">
        <f>SUM(H49:H52)</f>
        <v>15948111092</v>
      </c>
      <c r="I53" s="19">
        <f>SUM(I49:I52)</f>
        <v>18405950759</v>
      </c>
    </row>
    <row r="54" spans="1:9" x14ac:dyDescent="0.25">
      <c r="A54" s="8"/>
      <c r="B54" s="20"/>
      <c r="C54" s="8"/>
      <c r="D54" s="8"/>
      <c r="E54" s="11"/>
      <c r="F54" s="11"/>
      <c r="G54" s="11"/>
    </row>
    <row r="55" spans="1:9" x14ac:dyDescent="0.25">
      <c r="A55" s="8"/>
      <c r="B55" s="20"/>
      <c r="C55" s="8"/>
      <c r="D55" s="8"/>
      <c r="E55" s="11"/>
      <c r="F55" s="11"/>
      <c r="G55" s="11"/>
    </row>
    <row r="56" spans="1:9" x14ac:dyDescent="0.25">
      <c r="A56" s="8"/>
      <c r="B56" s="11"/>
      <c r="C56" s="8"/>
      <c r="D56" s="8"/>
      <c r="E56" s="11"/>
      <c r="H56" s="8"/>
    </row>
    <row r="57" spans="1:9" ht="15.75" thickBot="1" x14ac:dyDescent="0.3">
      <c r="A57" s="31"/>
      <c r="B57" s="23">
        <f>SUM(B46,B53)</f>
        <v>32600083544</v>
      </c>
      <c r="C57" s="13">
        <f>SUM(C46,C53)</f>
        <v>33858474746</v>
      </c>
      <c r="D57" s="13">
        <f>SUM(D46,D53)-1</f>
        <v>35406173057</v>
      </c>
      <c r="E57" s="13">
        <f>SUM(E46,E53)</f>
        <v>38543105020</v>
      </c>
      <c r="F57" s="13">
        <f>SUM(F46,F53)-1</f>
        <v>44729208274</v>
      </c>
      <c r="G57" s="13">
        <f>SUM(G46,G53)+3</f>
        <v>48114785497</v>
      </c>
      <c r="H57" s="13">
        <f>SUM(H46,H53)</f>
        <v>55039516475</v>
      </c>
      <c r="I57" s="13">
        <f>SUM(I46,I53)</f>
        <v>65507822913</v>
      </c>
    </row>
    <row r="59" spans="1:9" s="25" customFormat="1" x14ac:dyDescent="0.25">
      <c r="A59" s="50" t="s">
        <v>72</v>
      </c>
      <c r="B59" s="24">
        <f t="shared" ref="B59:I59" si="2">B53/(B49/10)</f>
        <v>40.547995688531202</v>
      </c>
      <c r="C59" s="24">
        <f t="shared" si="2"/>
        <v>35.968825770530046</v>
      </c>
      <c r="D59" s="24">
        <f t="shared" si="2"/>
        <v>32.817310524019057</v>
      </c>
      <c r="E59" s="24">
        <f t="shared" si="2"/>
        <v>34.156731023464424</v>
      </c>
      <c r="F59" s="24">
        <f t="shared" si="2"/>
        <v>37.035488032652012</v>
      </c>
      <c r="G59" s="24">
        <f t="shared" si="2"/>
        <v>37.783498934659036</v>
      </c>
      <c r="H59" s="24">
        <f t="shared" si="2"/>
        <v>40.113989833982473</v>
      </c>
      <c r="I59" s="24">
        <f t="shared" si="2"/>
        <v>46.296148639300441</v>
      </c>
    </row>
    <row r="60" spans="1:9" x14ac:dyDescent="0.25">
      <c r="A60" s="50" t="s">
        <v>73</v>
      </c>
      <c r="B60" s="4">
        <f>B49/10</f>
        <v>260276962</v>
      </c>
      <c r="C60" s="4">
        <f t="shared" ref="C60:I60" si="3">C49/10</f>
        <v>299318506.30000001</v>
      </c>
      <c r="D60" s="4">
        <f t="shared" si="3"/>
        <v>344216281</v>
      </c>
      <c r="E60" s="4">
        <f t="shared" si="3"/>
        <v>378637909</v>
      </c>
      <c r="F60" s="4">
        <f t="shared" si="3"/>
        <v>397569804.39999998</v>
      </c>
      <c r="G60" s="4">
        <f t="shared" si="3"/>
        <v>397569804.39999998</v>
      </c>
      <c r="H60" s="4">
        <f t="shared" si="3"/>
        <v>397569804.39999998</v>
      </c>
      <c r="I60" s="4">
        <f t="shared" si="3"/>
        <v>397569804.39999998</v>
      </c>
    </row>
    <row r="61" spans="1:9" x14ac:dyDescent="0.25">
      <c r="A61"/>
    </row>
    <row r="62" spans="1:9" x14ac:dyDescent="0.25">
      <c r="E62" s="4"/>
      <c r="F62" s="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63"/>
  <sheetViews>
    <sheetView workbookViewId="0">
      <pane xSplit="1" ySplit="4" topLeftCell="B23" activePane="bottomRight" state="frozen"/>
      <selection pane="topRight" activeCell="B1" sqref="B1"/>
      <selection pane="bottomLeft" activeCell="A6" sqref="A6"/>
      <selection pane="bottomRight" activeCell="J33" sqref="J33"/>
    </sheetView>
  </sheetViews>
  <sheetFormatPr defaultRowHeight="15" x14ac:dyDescent="0.25"/>
  <cols>
    <col min="1" max="1" width="42.5703125" style="4" customWidth="1"/>
    <col min="2" max="4" width="19" style="4" bestFit="1" customWidth="1"/>
    <col min="5" max="5" width="15.42578125" style="4" customWidth="1"/>
    <col min="6" max="6" width="15" style="4" customWidth="1"/>
    <col min="7" max="7" width="15.42578125" style="4" customWidth="1"/>
    <col min="8" max="9" width="15.28515625" style="4" bestFit="1" customWidth="1"/>
    <col min="10" max="16384" width="9.140625" style="4"/>
  </cols>
  <sheetData>
    <row r="1" spans="1:9" ht="15.75" x14ac:dyDescent="0.25">
      <c r="A1" s="3" t="s">
        <v>9</v>
      </c>
      <c r="B1" s="3"/>
      <c r="C1" s="3"/>
    </row>
    <row r="2" spans="1:9" ht="15.75" x14ac:dyDescent="0.25">
      <c r="A2" s="44" t="s">
        <v>74</v>
      </c>
      <c r="B2" s="3"/>
      <c r="C2" s="3"/>
    </row>
    <row r="3" spans="1:9" ht="15.75" x14ac:dyDescent="0.25">
      <c r="A3" s="44" t="s">
        <v>63</v>
      </c>
      <c r="B3" s="3"/>
      <c r="C3" s="3"/>
    </row>
    <row r="4" spans="1:9" s="26" customFormat="1" ht="15.75" x14ac:dyDescent="0.25">
      <c r="A4" s="27"/>
      <c r="B4" s="44">
        <v>2012</v>
      </c>
      <c r="C4" s="45">
        <v>2013</v>
      </c>
      <c r="D4" s="44">
        <v>2014</v>
      </c>
      <c r="E4" s="44">
        <v>2015</v>
      </c>
      <c r="F4" s="44">
        <v>2016</v>
      </c>
      <c r="G4" s="44">
        <v>2017</v>
      </c>
      <c r="H4" s="44">
        <v>2018</v>
      </c>
      <c r="I4" s="44">
        <v>2019</v>
      </c>
    </row>
    <row r="5" spans="1:9" ht="15.75" x14ac:dyDescent="0.25">
      <c r="A5" s="50" t="s">
        <v>75</v>
      </c>
      <c r="B5" s="3"/>
      <c r="C5" s="3"/>
      <c r="D5" s="3"/>
    </row>
    <row r="6" spans="1:9" x14ac:dyDescent="0.25">
      <c r="A6" s="4" t="s">
        <v>29</v>
      </c>
      <c r="B6" s="4">
        <v>15961959226</v>
      </c>
      <c r="C6" s="4">
        <v>21951477832</v>
      </c>
      <c r="D6" s="4">
        <v>24431027925</v>
      </c>
      <c r="E6" s="4">
        <v>27358150352</v>
      </c>
      <c r="F6" s="4">
        <v>31260088421</v>
      </c>
      <c r="G6" s="4">
        <v>33054650682</v>
      </c>
      <c r="H6" s="4">
        <v>36376400487</v>
      </c>
      <c r="I6" s="4">
        <v>39860854298</v>
      </c>
    </row>
    <row r="7" spans="1:9" x14ac:dyDescent="0.25">
      <c r="A7" s="4" t="s">
        <v>30</v>
      </c>
      <c r="B7" s="28">
        <v>289983640</v>
      </c>
      <c r="C7" s="28">
        <v>290728421</v>
      </c>
      <c r="D7" s="28">
        <v>294058168</v>
      </c>
      <c r="E7" s="28">
        <v>607479229</v>
      </c>
      <c r="F7" s="28">
        <v>630399731</v>
      </c>
      <c r="G7" s="28">
        <v>957617207</v>
      </c>
      <c r="H7" s="28">
        <v>775818443</v>
      </c>
      <c r="I7" s="28">
        <v>892514138</v>
      </c>
    </row>
    <row r="8" spans="1:9" x14ac:dyDescent="0.25">
      <c r="A8" s="8"/>
      <c r="B8" s="8">
        <f>B6+B7</f>
        <v>16251942866</v>
      </c>
      <c r="C8" s="8">
        <f t="shared" ref="C8:I8" si="0">C6+C7</f>
        <v>22242206253</v>
      </c>
      <c r="D8" s="8">
        <f t="shared" si="0"/>
        <v>24725086093</v>
      </c>
      <c r="E8" s="8">
        <f t="shared" si="0"/>
        <v>27965629581</v>
      </c>
      <c r="F8" s="8">
        <f t="shared" si="0"/>
        <v>31890488152</v>
      </c>
      <c r="G8" s="8">
        <f t="shared" si="0"/>
        <v>34012267889</v>
      </c>
      <c r="H8" s="8">
        <f t="shared" si="0"/>
        <v>37152218930</v>
      </c>
      <c r="I8" s="8">
        <f t="shared" si="0"/>
        <v>40753368436</v>
      </c>
    </row>
    <row r="9" spans="1:9" x14ac:dyDescent="0.25">
      <c r="A9" s="8"/>
      <c r="B9" s="8"/>
      <c r="C9" s="8"/>
      <c r="D9" s="8"/>
      <c r="I9" s="29"/>
    </row>
    <row r="10" spans="1:9" x14ac:dyDescent="0.25">
      <c r="A10" s="50" t="s">
        <v>31</v>
      </c>
      <c r="B10" s="8"/>
      <c r="C10" s="8"/>
      <c r="D10" s="8"/>
      <c r="I10" s="29"/>
    </row>
    <row r="11" spans="1:9" x14ac:dyDescent="0.25">
      <c r="A11" s="4" t="s">
        <v>32</v>
      </c>
      <c r="B11" s="4">
        <v>13327608403</v>
      </c>
      <c r="C11" s="4">
        <v>20393476161</v>
      </c>
      <c r="D11" s="4">
        <v>22898054461</v>
      </c>
      <c r="E11" s="4">
        <v>24344811425</v>
      </c>
      <c r="F11" s="4">
        <v>28956565428</v>
      </c>
      <c r="G11" s="4">
        <v>30523248272</v>
      </c>
      <c r="H11" s="4">
        <v>32782250962</v>
      </c>
      <c r="I11" s="29">
        <v>35560777495</v>
      </c>
    </row>
    <row r="12" spans="1:9" x14ac:dyDescent="0.25">
      <c r="A12" s="12" t="s">
        <v>33</v>
      </c>
      <c r="B12" s="4">
        <v>377422743</v>
      </c>
      <c r="C12" s="4">
        <v>511817020</v>
      </c>
      <c r="D12" s="4">
        <v>466616468</v>
      </c>
      <c r="E12" s="4">
        <v>382325650</v>
      </c>
      <c r="F12" s="4">
        <v>375509078</v>
      </c>
      <c r="G12" s="4">
        <v>326711935</v>
      </c>
      <c r="H12" s="4">
        <v>296759454</v>
      </c>
      <c r="I12" s="29">
        <v>298504417</v>
      </c>
    </row>
    <row r="13" spans="1:9" x14ac:dyDescent="0.25">
      <c r="A13" s="12" t="s">
        <v>34</v>
      </c>
      <c r="B13" s="4">
        <v>683657829</v>
      </c>
      <c r="C13" s="4">
        <v>741648901</v>
      </c>
      <c r="D13" s="4">
        <v>697875307</v>
      </c>
      <c r="E13" s="4">
        <v>699960243</v>
      </c>
      <c r="F13" s="4">
        <v>656993375</v>
      </c>
      <c r="G13" s="4">
        <v>685298302</v>
      </c>
      <c r="H13" s="4">
        <v>868306252</v>
      </c>
      <c r="I13" s="29">
        <v>1237144127</v>
      </c>
    </row>
    <row r="14" spans="1:9" x14ac:dyDescent="0.25">
      <c r="A14" s="12"/>
      <c r="B14" s="30">
        <f>SUM(B11:B13)</f>
        <v>14388688975</v>
      </c>
      <c r="C14" s="30">
        <f t="shared" ref="C14:G14" si="1">SUM(C11:C13)</f>
        <v>21646942082</v>
      </c>
      <c r="D14" s="30">
        <f t="shared" si="1"/>
        <v>24062546236</v>
      </c>
      <c r="E14" s="30">
        <f t="shared" si="1"/>
        <v>25427097318</v>
      </c>
      <c r="F14" s="30">
        <f t="shared" si="1"/>
        <v>29989067881</v>
      </c>
      <c r="G14" s="30">
        <f t="shared" si="1"/>
        <v>31535258509</v>
      </c>
      <c r="H14" s="30">
        <f t="shared" ref="H14:I14" si="2">SUM(H11:H13)</f>
        <v>33947316668</v>
      </c>
      <c r="I14" s="30">
        <f t="shared" si="2"/>
        <v>37096426039</v>
      </c>
    </row>
    <row r="15" spans="1:9" x14ac:dyDescent="0.25">
      <c r="A15" s="50" t="s">
        <v>3</v>
      </c>
      <c r="B15" s="18">
        <f>B8-B14</f>
        <v>1863253891</v>
      </c>
      <c r="C15" s="18">
        <f t="shared" ref="C15:G15" si="3">C8-C14</f>
        <v>595264171</v>
      </c>
      <c r="D15" s="18">
        <f t="shared" si="3"/>
        <v>662539857</v>
      </c>
      <c r="E15" s="18">
        <f>E8-E14+1</f>
        <v>2538532264</v>
      </c>
      <c r="F15" s="18">
        <f t="shared" si="3"/>
        <v>1901420271</v>
      </c>
      <c r="G15" s="18">
        <f t="shared" si="3"/>
        <v>2477009380</v>
      </c>
      <c r="H15" s="18">
        <f t="shared" ref="H15:I15" si="4">H8-H14</f>
        <v>3204902262</v>
      </c>
      <c r="I15" s="18">
        <f t="shared" si="4"/>
        <v>3656942397</v>
      </c>
    </row>
    <row r="16" spans="1:9" x14ac:dyDescent="0.25">
      <c r="A16" s="8"/>
      <c r="B16" s="8"/>
      <c r="C16" s="31"/>
      <c r="D16" s="31"/>
    </row>
    <row r="17" spans="1:9" x14ac:dyDescent="0.25">
      <c r="A17" s="50" t="s">
        <v>77</v>
      </c>
      <c r="B17" s="8"/>
      <c r="C17" s="31"/>
      <c r="D17" s="31"/>
    </row>
    <row r="18" spans="1:9" x14ac:dyDescent="0.25">
      <c r="A18" s="4" t="s">
        <v>35</v>
      </c>
      <c r="B18" s="12">
        <v>226510395</v>
      </c>
      <c r="C18" s="32">
        <v>256825111</v>
      </c>
      <c r="D18" s="32">
        <v>255198902</v>
      </c>
      <c r="E18" s="12">
        <v>277836378</v>
      </c>
      <c r="F18" s="33">
        <v>332560327</v>
      </c>
      <c r="G18" s="33">
        <v>327419962</v>
      </c>
      <c r="H18" s="4">
        <v>352109936</v>
      </c>
      <c r="I18" s="4">
        <v>357831098</v>
      </c>
    </row>
    <row r="19" spans="1:9" x14ac:dyDescent="0.25">
      <c r="A19" s="4" t="s">
        <v>36</v>
      </c>
      <c r="B19" s="12">
        <v>604197080</v>
      </c>
      <c r="C19" s="32">
        <v>762547166</v>
      </c>
      <c r="D19" s="32">
        <v>1029184618</v>
      </c>
      <c r="E19" s="12">
        <v>1216810826</v>
      </c>
      <c r="F19" s="33">
        <v>1583004707</v>
      </c>
      <c r="G19" s="33">
        <v>1806868738</v>
      </c>
      <c r="H19" s="4">
        <v>1784908628</v>
      </c>
      <c r="I19" s="4">
        <v>1841091383</v>
      </c>
    </row>
    <row r="20" spans="1:9" x14ac:dyDescent="0.25">
      <c r="A20" s="4" t="s">
        <v>37</v>
      </c>
      <c r="B20" s="12">
        <v>15766586</v>
      </c>
      <c r="C20" s="12">
        <v>34176278</v>
      </c>
      <c r="D20" s="12">
        <v>17749648</v>
      </c>
      <c r="E20" s="12">
        <v>17615689</v>
      </c>
      <c r="F20" s="34"/>
      <c r="G20" s="33">
        <v>2286013</v>
      </c>
      <c r="H20" s="4">
        <v>-161641</v>
      </c>
      <c r="I20" s="4">
        <v>-506583</v>
      </c>
    </row>
    <row r="21" spans="1:9" x14ac:dyDescent="0.25">
      <c r="A21" s="4" t="s">
        <v>76</v>
      </c>
      <c r="B21" s="12">
        <v>31833489</v>
      </c>
      <c r="C21" s="12">
        <v>37079203</v>
      </c>
      <c r="D21" s="12">
        <v>33417017</v>
      </c>
      <c r="E21" s="12">
        <v>43761182</v>
      </c>
      <c r="F21" s="33">
        <v>45067063</v>
      </c>
      <c r="G21" s="33">
        <v>52596603</v>
      </c>
      <c r="H21" s="4">
        <v>65089895</v>
      </c>
      <c r="I21" s="4">
        <v>71040963</v>
      </c>
    </row>
    <row r="22" spans="1:9" x14ac:dyDescent="0.25">
      <c r="B22" s="18">
        <f>SUM(B18:B21)</f>
        <v>878307550</v>
      </c>
      <c r="C22" s="18">
        <f t="shared" ref="C22:G22" si="5">SUM(C18:C21)</f>
        <v>1090627758</v>
      </c>
      <c r="D22" s="18">
        <f t="shared" si="5"/>
        <v>1335550185</v>
      </c>
      <c r="E22" s="18">
        <f t="shared" si="5"/>
        <v>1556024075</v>
      </c>
      <c r="F22" s="18">
        <f t="shared" si="5"/>
        <v>1960632097</v>
      </c>
      <c r="G22" s="18">
        <f t="shared" si="5"/>
        <v>2189171316</v>
      </c>
      <c r="H22" s="18">
        <f t="shared" ref="H22:I22" si="6">SUM(H18:H21)</f>
        <v>2201946818</v>
      </c>
      <c r="I22" s="18">
        <f t="shared" si="6"/>
        <v>2269456861</v>
      </c>
    </row>
    <row r="23" spans="1:9" ht="15.75" customHeight="1" x14ac:dyDescent="0.25">
      <c r="A23" s="50" t="s">
        <v>4</v>
      </c>
      <c r="B23" s="18">
        <f>B15-B22+1</f>
        <v>984946342</v>
      </c>
      <c r="C23" s="18">
        <f t="shared" ref="C23:G23" si="7">C15-C22</f>
        <v>-495363587</v>
      </c>
      <c r="D23" s="18">
        <f>D15-D22+1</f>
        <v>-673010327</v>
      </c>
      <c r="E23" s="18">
        <f t="shared" si="7"/>
        <v>982508189</v>
      </c>
      <c r="F23" s="18">
        <f>F15-F22+1</f>
        <v>-59211825</v>
      </c>
      <c r="G23" s="18">
        <f t="shared" si="7"/>
        <v>287838064</v>
      </c>
      <c r="H23" s="18">
        <f t="shared" ref="H23:I23" si="8">H15-H22</f>
        <v>1002955444</v>
      </c>
      <c r="I23" s="18">
        <f t="shared" si="8"/>
        <v>1387485536</v>
      </c>
    </row>
    <row r="24" spans="1:9" ht="15.75" customHeight="1" x14ac:dyDescent="0.25">
      <c r="A24" s="8"/>
      <c r="B24" s="31"/>
      <c r="C24" s="31"/>
      <c r="D24" s="31"/>
      <c r="E24" s="31"/>
    </row>
    <row r="25" spans="1:9" ht="15.75" customHeight="1" x14ac:dyDescent="0.25">
      <c r="A25" s="51" t="s">
        <v>78</v>
      </c>
      <c r="C25" s="31"/>
      <c r="D25" s="31"/>
      <c r="E25" s="31"/>
    </row>
    <row r="26" spans="1:9" ht="15.75" customHeight="1" x14ac:dyDescent="0.25">
      <c r="A26" s="32" t="s">
        <v>38</v>
      </c>
      <c r="B26" s="4">
        <v>1236552360</v>
      </c>
      <c r="C26" s="32">
        <v>1663915191</v>
      </c>
      <c r="D26" s="32">
        <v>1889175227</v>
      </c>
      <c r="E26" s="32">
        <v>1230813362</v>
      </c>
      <c r="F26" s="33">
        <v>962104433</v>
      </c>
      <c r="G26" s="33">
        <v>703625523</v>
      </c>
      <c r="H26" s="4">
        <v>709239069</v>
      </c>
      <c r="I26" s="4">
        <v>905476852</v>
      </c>
    </row>
    <row r="27" spans="1:9" ht="15.75" customHeight="1" x14ac:dyDescent="0.25">
      <c r="A27" s="12" t="s">
        <v>39</v>
      </c>
      <c r="B27" s="32">
        <v>342526497</v>
      </c>
      <c r="C27" s="32">
        <v>324637892</v>
      </c>
      <c r="D27" s="32">
        <v>320223260</v>
      </c>
      <c r="E27" s="32">
        <v>332517660</v>
      </c>
      <c r="F27" s="33">
        <v>341524780</v>
      </c>
      <c r="G27" s="33">
        <v>472566121</v>
      </c>
      <c r="H27" s="4">
        <v>582252443</v>
      </c>
      <c r="I27" s="4">
        <v>760681694</v>
      </c>
    </row>
    <row r="28" spans="1:9" ht="15.75" customHeight="1" x14ac:dyDescent="0.25">
      <c r="A28" s="12" t="s">
        <v>40</v>
      </c>
      <c r="B28" s="32">
        <v>758334325</v>
      </c>
      <c r="C28" s="32">
        <v>-273980330</v>
      </c>
      <c r="D28" s="32">
        <v>-18673149</v>
      </c>
      <c r="E28" s="32">
        <v>-71982463</v>
      </c>
      <c r="F28" s="33">
        <v>-16112606</v>
      </c>
      <c r="G28" s="33">
        <v>295152461</v>
      </c>
      <c r="H28" s="4">
        <v>495464021</v>
      </c>
      <c r="I28" s="4">
        <v>159553472</v>
      </c>
    </row>
    <row r="29" spans="1:9" ht="15.75" customHeight="1" x14ac:dyDescent="0.25">
      <c r="A29" s="12" t="s">
        <v>41</v>
      </c>
      <c r="B29" s="32">
        <v>45634014</v>
      </c>
      <c r="C29" s="32">
        <v>10094953</v>
      </c>
      <c r="D29" s="32">
        <v>11931065</v>
      </c>
      <c r="E29" s="32">
        <v>37672828</v>
      </c>
      <c r="F29" s="33">
        <v>23104127</v>
      </c>
      <c r="G29" s="33">
        <v>9955712</v>
      </c>
      <c r="H29" s="4">
        <v>44125586</v>
      </c>
      <c r="I29" s="4">
        <v>38035474</v>
      </c>
    </row>
    <row r="30" spans="1:9" ht="15.75" customHeight="1" x14ac:dyDescent="0.25">
      <c r="A30" s="12" t="s">
        <v>98</v>
      </c>
      <c r="B30" s="32"/>
      <c r="C30" s="32"/>
      <c r="D30" s="32"/>
      <c r="E30" s="32"/>
      <c r="F30" s="33"/>
      <c r="G30" s="33"/>
      <c r="I30" s="4">
        <v>67179176</v>
      </c>
    </row>
    <row r="31" spans="1:9" ht="15.75" customHeight="1" x14ac:dyDescent="0.25">
      <c r="A31" s="8"/>
      <c r="B31" s="35">
        <f>B26-B27-B28+B29-B30</f>
        <v>181325552</v>
      </c>
      <c r="C31" s="35">
        <f t="shared" ref="C31:I31" si="9">C26-C27-C28+C29-C30</f>
        <v>1623352582</v>
      </c>
      <c r="D31" s="35">
        <f t="shared" si="9"/>
        <v>1599556181</v>
      </c>
      <c r="E31" s="35">
        <f t="shared" si="9"/>
        <v>1007950993</v>
      </c>
      <c r="F31" s="35">
        <f t="shared" si="9"/>
        <v>659796386</v>
      </c>
      <c r="G31" s="35">
        <f t="shared" si="9"/>
        <v>-54137347</v>
      </c>
      <c r="H31" s="35">
        <f t="shared" si="9"/>
        <v>-324351809</v>
      </c>
      <c r="I31" s="35">
        <f t="shared" si="9"/>
        <v>-43902016</v>
      </c>
    </row>
    <row r="32" spans="1:9" x14ac:dyDescent="0.25">
      <c r="A32" s="50" t="s">
        <v>79</v>
      </c>
      <c r="B32" s="18">
        <f t="shared" ref="B32:G32" si="10">SUM(B23,B31)</f>
        <v>1166271894</v>
      </c>
      <c r="C32" s="18">
        <f t="shared" si="10"/>
        <v>1127988995</v>
      </c>
      <c r="D32" s="18">
        <f t="shared" si="10"/>
        <v>926545854</v>
      </c>
      <c r="E32" s="18">
        <f t="shared" si="10"/>
        <v>1990459182</v>
      </c>
      <c r="F32" s="18">
        <f t="shared" si="10"/>
        <v>600584561</v>
      </c>
      <c r="G32" s="18">
        <f t="shared" si="10"/>
        <v>233700717</v>
      </c>
      <c r="H32" s="18">
        <f t="shared" ref="H32:I32" si="11">SUM(H23,H31)</f>
        <v>678603635</v>
      </c>
      <c r="I32" s="18">
        <f t="shared" si="11"/>
        <v>1343583520</v>
      </c>
    </row>
    <row r="33" spans="1:9" x14ac:dyDescent="0.25">
      <c r="A33" s="8"/>
      <c r="B33" s="31"/>
      <c r="C33" s="31"/>
      <c r="D33" s="31"/>
      <c r="E33" s="31"/>
      <c r="F33" s="31"/>
    </row>
    <row r="34" spans="1:9" x14ac:dyDescent="0.25">
      <c r="A34" s="47" t="s">
        <v>80</v>
      </c>
      <c r="B34" s="31"/>
      <c r="C34" s="31"/>
      <c r="D34" s="31"/>
      <c r="E34" s="31"/>
      <c r="F34" s="31"/>
      <c r="G34" s="31"/>
    </row>
    <row r="35" spans="1:9" x14ac:dyDescent="0.25">
      <c r="A35" s="4" t="s">
        <v>42</v>
      </c>
      <c r="B35" s="32">
        <v>-41988409</v>
      </c>
      <c r="C35" s="32">
        <v>-168015916</v>
      </c>
      <c r="D35" s="32">
        <v>-139979522</v>
      </c>
      <c r="E35" s="32">
        <v>-424858698</v>
      </c>
      <c r="F35" s="32">
        <v>29176670</v>
      </c>
      <c r="G35" s="33">
        <v>231739133</v>
      </c>
      <c r="H35" s="4">
        <v>290977281</v>
      </c>
      <c r="I35" s="4">
        <f>100159079-89526464</f>
        <v>10632615</v>
      </c>
    </row>
    <row r="36" spans="1:9" x14ac:dyDescent="0.25">
      <c r="A36" s="4" t="s">
        <v>43</v>
      </c>
      <c r="B36" s="32">
        <v>-285770576</v>
      </c>
      <c r="C36" s="32">
        <v>-155326128</v>
      </c>
      <c r="D36" s="32">
        <v>-117928012</v>
      </c>
      <c r="E36" s="32">
        <v>69271625</v>
      </c>
      <c r="F36" s="32">
        <v>-183579386</v>
      </c>
      <c r="G36" s="33">
        <v>-289626187</v>
      </c>
      <c r="H36" s="4">
        <v>-465332031</v>
      </c>
      <c r="I36" s="4">
        <v>-251596527</v>
      </c>
    </row>
    <row r="37" spans="1:9" s="29" customFormat="1" x14ac:dyDescent="0.25">
      <c r="B37" s="32">
        <f>SUM(B35:B36)</f>
        <v>-327758985</v>
      </c>
      <c r="C37" s="32">
        <f t="shared" ref="C37:F37" si="12">SUM(C35:C36)</f>
        <v>-323342044</v>
      </c>
      <c r="D37" s="32">
        <f t="shared" si="12"/>
        <v>-257907534</v>
      </c>
      <c r="E37" s="32">
        <f t="shared" si="12"/>
        <v>-355587073</v>
      </c>
      <c r="F37" s="32">
        <f t="shared" si="12"/>
        <v>-154402716</v>
      </c>
      <c r="G37" s="32">
        <f>SUM(G35:G36)</f>
        <v>-57887054</v>
      </c>
      <c r="H37" s="32">
        <f t="shared" ref="H37:I37" si="13">SUM(H35:H36)</f>
        <v>-174354750</v>
      </c>
      <c r="I37" s="32">
        <f t="shared" si="13"/>
        <v>-240963912</v>
      </c>
    </row>
    <row r="38" spans="1:9" ht="15.75" thickBot="1" x14ac:dyDescent="0.3">
      <c r="A38" s="50" t="s">
        <v>81</v>
      </c>
      <c r="B38" s="36">
        <f>B32+B37-1</f>
        <v>838512908</v>
      </c>
      <c r="C38" s="36">
        <f t="shared" ref="C38:H38" si="14">C32+C37</f>
        <v>804646951</v>
      </c>
      <c r="D38" s="36">
        <f t="shared" si="14"/>
        <v>668638320</v>
      </c>
      <c r="E38" s="36">
        <f t="shared" si="14"/>
        <v>1634872109</v>
      </c>
      <c r="F38" s="36">
        <f t="shared" si="14"/>
        <v>446181845</v>
      </c>
      <c r="G38" s="36">
        <f t="shared" si="14"/>
        <v>175813663</v>
      </c>
      <c r="H38" s="36">
        <f t="shared" si="14"/>
        <v>504248885</v>
      </c>
      <c r="I38" s="36">
        <f>I32+I37</f>
        <v>1102619608</v>
      </c>
    </row>
    <row r="39" spans="1:9" ht="15.75" thickTop="1" x14ac:dyDescent="0.25">
      <c r="A39" s="8"/>
      <c r="B39" s="31"/>
      <c r="C39" s="31"/>
      <c r="D39" s="31"/>
      <c r="E39" s="31"/>
    </row>
    <row r="40" spans="1:9" s="25" customFormat="1" x14ac:dyDescent="0.25">
      <c r="A40" s="50" t="s">
        <v>82</v>
      </c>
      <c r="B40" s="25">
        <f>B38/('1'!B49/10)</f>
        <v>3.2216178549064209</v>
      </c>
      <c r="C40" s="25">
        <f>C38/('1'!C49/10)</f>
        <v>2.6882632849755068</v>
      </c>
      <c r="D40" s="25">
        <f>D38/('1'!D49/10)</f>
        <v>1.9424947537562873</v>
      </c>
      <c r="E40" s="25">
        <f>E38/('1'!E49/10)</f>
        <v>4.3177718610314848</v>
      </c>
      <c r="F40" s="25">
        <f>F38/('1'!F49/10)</f>
        <v>1.1222729695816909</v>
      </c>
      <c r="G40" s="25">
        <f>G38/('1'!G49/10)</f>
        <v>0.44222086550393969</v>
      </c>
      <c r="H40" s="25">
        <f>H38/('1'!H49/10)</f>
        <v>1.2683279248558545</v>
      </c>
      <c r="I40" s="25">
        <f>I38/('1'!I49/10)</f>
        <v>2.7733987737424863</v>
      </c>
    </row>
    <row r="41" spans="1:9" x14ac:dyDescent="0.25">
      <c r="A41" s="51" t="s">
        <v>83</v>
      </c>
      <c r="B41" s="4">
        <f>'1'!B60</f>
        <v>260276962</v>
      </c>
      <c r="C41" s="4">
        <f>'1'!C60</f>
        <v>299318506.30000001</v>
      </c>
      <c r="D41" s="4">
        <f>'1'!D60</f>
        <v>344216281</v>
      </c>
      <c r="E41" s="4">
        <f>'1'!E60</f>
        <v>378637909</v>
      </c>
      <c r="F41" s="4">
        <f>'1'!F60</f>
        <v>397569804.39999998</v>
      </c>
      <c r="G41" s="4">
        <f>'1'!G60</f>
        <v>397569804.39999998</v>
      </c>
      <c r="H41" s="4">
        <f>'1'!H60</f>
        <v>397569804.39999998</v>
      </c>
      <c r="I41" s="4">
        <f>'1'!I60</f>
        <v>397569804.39999998</v>
      </c>
    </row>
    <row r="63" spans="1:1" x14ac:dyDescent="0.25">
      <c r="A63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8"/>
  <sheetViews>
    <sheetView tabSelected="1" workbookViewId="0">
      <pane xSplit="1" ySplit="4" topLeftCell="B20" activePane="bottomRight" state="frozen"/>
      <selection pane="topRight" activeCell="B1" sqref="B1"/>
      <selection pane="bottomLeft" activeCell="A6" sqref="A6"/>
      <selection pane="bottomRight" activeCell="J28" sqref="J28"/>
    </sheetView>
  </sheetViews>
  <sheetFormatPr defaultRowHeight="15" x14ac:dyDescent="0.25"/>
  <cols>
    <col min="1" max="1" width="49.42578125" style="4" customWidth="1"/>
    <col min="2" max="2" width="16.28515625" style="5" customWidth="1"/>
    <col min="3" max="3" width="16.85546875" style="5" customWidth="1"/>
    <col min="4" max="4" width="17" style="4" customWidth="1"/>
    <col min="5" max="5" width="16.140625" style="4" customWidth="1"/>
    <col min="6" max="6" width="17.7109375" style="4" customWidth="1"/>
    <col min="7" max="7" width="16" style="4" customWidth="1"/>
    <col min="8" max="9" width="16" style="4" bestFit="1" customWidth="1"/>
    <col min="10" max="16384" width="9.140625" style="4"/>
  </cols>
  <sheetData>
    <row r="1" spans="1:9" ht="15.75" x14ac:dyDescent="0.25">
      <c r="A1" s="3" t="s">
        <v>9</v>
      </c>
      <c r="B1" s="6"/>
      <c r="C1" s="6"/>
    </row>
    <row r="2" spans="1:9" ht="15.75" x14ac:dyDescent="0.25">
      <c r="A2" s="44" t="s">
        <v>84</v>
      </c>
      <c r="B2" s="6"/>
      <c r="C2" s="6"/>
    </row>
    <row r="3" spans="1:9" ht="15.75" x14ac:dyDescent="0.25">
      <c r="A3" s="44" t="s">
        <v>63</v>
      </c>
      <c r="B3" s="6"/>
      <c r="C3" s="6"/>
    </row>
    <row r="4" spans="1:9" s="26" customFormat="1" ht="15.75" x14ac:dyDescent="0.25">
      <c r="A4" s="27"/>
      <c r="B4" s="44">
        <v>2012</v>
      </c>
      <c r="C4" s="45">
        <v>2013</v>
      </c>
      <c r="D4" s="44">
        <v>2014</v>
      </c>
      <c r="E4" s="44">
        <v>2015</v>
      </c>
      <c r="F4" s="44">
        <v>2016</v>
      </c>
      <c r="G4" s="44">
        <v>2017</v>
      </c>
      <c r="H4" s="44">
        <v>2018</v>
      </c>
      <c r="I4" s="44">
        <v>2019</v>
      </c>
    </row>
    <row r="5" spans="1:9" x14ac:dyDescent="0.25">
      <c r="A5" s="50" t="s">
        <v>85</v>
      </c>
    </row>
    <row r="6" spans="1:9" x14ac:dyDescent="0.25">
      <c r="A6" s="4" t="s">
        <v>44</v>
      </c>
      <c r="B6" s="5">
        <v>15708763210</v>
      </c>
      <c r="C6" s="5">
        <v>22155604390</v>
      </c>
      <c r="D6" s="4">
        <v>24719689481</v>
      </c>
      <c r="E6" s="4">
        <v>27763557716</v>
      </c>
      <c r="F6" s="4">
        <v>31791577110</v>
      </c>
      <c r="G6" s="4">
        <v>33041385992</v>
      </c>
      <c r="H6" s="4">
        <v>36204106515</v>
      </c>
      <c r="I6" s="4">
        <v>39582577975</v>
      </c>
    </row>
    <row r="7" spans="1:9" ht="15.75" x14ac:dyDescent="0.25">
      <c r="A7" s="38" t="s">
        <v>45</v>
      </c>
      <c r="B7" s="5">
        <v>774645657</v>
      </c>
      <c r="C7" s="5">
        <v>1212467989</v>
      </c>
      <c r="D7" s="4">
        <v>1359151858</v>
      </c>
      <c r="E7" s="4">
        <v>1620108451</v>
      </c>
      <c r="F7" s="4">
        <v>1798081240</v>
      </c>
      <c r="G7" s="4">
        <v>2034235671</v>
      </c>
      <c r="H7" s="4">
        <v>2262860226</v>
      </c>
      <c r="I7" s="4">
        <v>2468354979</v>
      </c>
    </row>
    <row r="8" spans="1:9" ht="15.75" x14ac:dyDescent="0.25">
      <c r="A8" s="38" t="s">
        <v>46</v>
      </c>
      <c r="B8" s="4">
        <v>590004490</v>
      </c>
      <c r="C8" s="5">
        <v>626185025</v>
      </c>
      <c r="D8" s="4">
        <v>668307366</v>
      </c>
      <c r="E8" s="4">
        <v>890583078</v>
      </c>
      <c r="F8" s="4">
        <v>1032357533</v>
      </c>
      <c r="G8" s="4">
        <v>1898068838</v>
      </c>
      <c r="H8" s="4">
        <v>1791386904</v>
      </c>
      <c r="I8" s="4">
        <v>1005898628</v>
      </c>
    </row>
    <row r="9" spans="1:9" x14ac:dyDescent="0.25">
      <c r="A9" s="4" t="s">
        <v>47</v>
      </c>
      <c r="B9" s="5">
        <v>1104418043</v>
      </c>
      <c r="C9" s="5">
        <v>1384993301</v>
      </c>
      <c r="D9" s="4">
        <v>1620713211</v>
      </c>
      <c r="E9" s="4">
        <v>1229972673</v>
      </c>
      <c r="F9" s="4">
        <v>962020871</v>
      </c>
      <c r="G9" s="4">
        <v>767407241</v>
      </c>
      <c r="H9" s="4">
        <v>654559123</v>
      </c>
      <c r="I9" s="4">
        <v>827607342</v>
      </c>
    </row>
    <row r="10" spans="1:9" x14ac:dyDescent="0.25">
      <c r="A10" s="4" t="s">
        <v>48</v>
      </c>
      <c r="B10" s="5">
        <v>-12035865720</v>
      </c>
      <c r="C10" s="5">
        <v>-19398887629</v>
      </c>
      <c r="D10" s="4">
        <v>-22358103140</v>
      </c>
      <c r="E10" s="4">
        <v>-24069293346</v>
      </c>
      <c r="F10" s="4">
        <v>-28150071463</v>
      </c>
      <c r="G10" s="4">
        <v>-30277226246</v>
      </c>
      <c r="H10" s="4">
        <v>-32637264124</v>
      </c>
      <c r="I10" s="4">
        <v>-34562171198</v>
      </c>
    </row>
    <row r="11" spans="1:9" x14ac:dyDescent="0.25">
      <c r="A11" s="4" t="s">
        <v>49</v>
      </c>
      <c r="B11" s="5">
        <v>-604197080</v>
      </c>
      <c r="C11" s="5">
        <v>-687622875</v>
      </c>
      <c r="D11" s="4">
        <v>-899337438</v>
      </c>
      <c r="E11" s="4">
        <v>-1216810826</v>
      </c>
      <c r="F11" s="4">
        <v>-1199410085</v>
      </c>
      <c r="G11" s="4">
        <v>-1782980913</v>
      </c>
      <c r="H11" s="4">
        <v>-1621805439</v>
      </c>
      <c r="I11" s="4">
        <v>-1841091383</v>
      </c>
    </row>
    <row r="12" spans="1:9" x14ac:dyDescent="0.25">
      <c r="A12" s="4" t="s">
        <v>50</v>
      </c>
      <c r="B12" s="5">
        <v>-423255198</v>
      </c>
      <c r="C12" s="5">
        <v>-605843654</v>
      </c>
      <c r="D12" s="4">
        <v>-867631717</v>
      </c>
      <c r="E12" s="4">
        <v>-1241469781</v>
      </c>
      <c r="F12" s="4">
        <v>-800020909</v>
      </c>
      <c r="G12" s="4">
        <v>-875501382</v>
      </c>
      <c r="H12" s="4">
        <v>-899459284</v>
      </c>
      <c r="I12" s="4">
        <v>-1216354818</v>
      </c>
    </row>
    <row r="13" spans="1:9" x14ac:dyDescent="0.25">
      <c r="A13" s="4" t="s">
        <v>51</v>
      </c>
      <c r="B13" s="5">
        <v>-119552996</v>
      </c>
      <c r="C13" s="5">
        <v>-90440273</v>
      </c>
      <c r="D13" s="4">
        <v>-80004488</v>
      </c>
      <c r="E13" s="4">
        <v>-91863540</v>
      </c>
      <c r="F13" s="4">
        <v>-199509265</v>
      </c>
      <c r="G13" s="4">
        <v>-271070695</v>
      </c>
      <c r="H13" s="4">
        <v>-260952922</v>
      </c>
      <c r="I13" s="4">
        <v>-219980954</v>
      </c>
    </row>
    <row r="14" spans="1:9" x14ac:dyDescent="0.25">
      <c r="A14" s="4" t="s">
        <v>52</v>
      </c>
      <c r="B14" s="5">
        <v>-583302370</v>
      </c>
      <c r="C14" s="5">
        <v>-219823570</v>
      </c>
      <c r="D14" s="4">
        <v>-204310915</v>
      </c>
      <c r="E14" s="4">
        <v>-133591438</v>
      </c>
      <c r="F14" s="4">
        <v>-242879318</v>
      </c>
      <c r="G14" s="4">
        <v>-150259982</v>
      </c>
      <c r="H14" s="4">
        <v>-267938646</v>
      </c>
      <c r="I14" s="4">
        <v>-440680308</v>
      </c>
    </row>
    <row r="15" spans="1:9" x14ac:dyDescent="0.25">
      <c r="A15" s="4" t="s">
        <v>100</v>
      </c>
      <c r="I15" s="4">
        <v>-1674666916</v>
      </c>
    </row>
    <row r="16" spans="1:9" x14ac:dyDescent="0.25">
      <c r="A16" s="29" t="s">
        <v>53</v>
      </c>
      <c r="B16" s="5">
        <v>-758556366</v>
      </c>
      <c r="C16" s="5">
        <v>-1154154317</v>
      </c>
      <c r="D16" s="4">
        <v>-1323771148</v>
      </c>
      <c r="E16" s="4">
        <v>-1618974623</v>
      </c>
      <c r="F16" s="4">
        <v>-1716994164</v>
      </c>
      <c r="G16" s="4">
        <v>-2007860031</v>
      </c>
      <c r="H16" s="4">
        <v>-2187151861</v>
      </c>
      <c r="I16" s="4">
        <v>-1385832020</v>
      </c>
    </row>
    <row r="17" spans="1:9" x14ac:dyDescent="0.25">
      <c r="A17" s="52"/>
      <c r="B17" s="18">
        <f>SUM(B6:B16)</f>
        <v>3653101670</v>
      </c>
      <c r="C17" s="19">
        <f t="shared" ref="C17" si="0">SUM(C6:C16)</f>
        <v>3222478387</v>
      </c>
      <c r="D17" s="19">
        <f t="shared" ref="D17" si="1">SUM(D6:D16)</f>
        <v>2634703070</v>
      </c>
      <c r="E17" s="19">
        <f>SUM(E6:E16)+1</f>
        <v>3132218365</v>
      </c>
      <c r="F17" s="19">
        <f t="shared" ref="F17" si="2">SUM(F6:F16)</f>
        <v>3275151550</v>
      </c>
      <c r="G17" s="19">
        <f>SUM(G6:G16)+1</f>
        <v>2376198494</v>
      </c>
      <c r="H17" s="19">
        <f>SUM(H6:H16)</f>
        <v>3038340492</v>
      </c>
      <c r="I17" s="19">
        <f>SUM(I6:I16)</f>
        <v>2543661327</v>
      </c>
    </row>
    <row r="18" spans="1:9" x14ac:dyDescent="0.25">
      <c r="A18" s="29"/>
    </row>
    <row r="19" spans="1:9" x14ac:dyDescent="0.25">
      <c r="A19" s="50" t="s">
        <v>86</v>
      </c>
    </row>
    <row r="20" spans="1:9" x14ac:dyDescent="0.25">
      <c r="A20" s="39" t="s">
        <v>55</v>
      </c>
      <c r="B20" s="5">
        <v>-1004924299</v>
      </c>
      <c r="C20" s="5">
        <v>-696108897</v>
      </c>
      <c r="D20" s="4">
        <v>-783763669</v>
      </c>
      <c r="E20" s="4">
        <v>-1305595836</v>
      </c>
      <c r="F20" s="4">
        <v>-2098381603</v>
      </c>
      <c r="G20" s="4">
        <v>-741956574</v>
      </c>
      <c r="H20" s="4">
        <v>-605566038</v>
      </c>
      <c r="I20" s="4">
        <v>-275225326</v>
      </c>
    </row>
    <row r="21" spans="1:9" x14ac:dyDescent="0.25">
      <c r="A21" s="39" t="s">
        <v>54</v>
      </c>
      <c r="B21" s="5">
        <v>-258172087</v>
      </c>
      <c r="C21" s="5">
        <v>-687551470</v>
      </c>
      <c r="D21" s="4">
        <v>-1880985472</v>
      </c>
      <c r="E21" s="4">
        <v>-2776969354</v>
      </c>
      <c r="F21" s="4">
        <v>-5772774924</v>
      </c>
      <c r="G21" s="4">
        <v>-3835296056</v>
      </c>
      <c r="H21" s="4">
        <v>-7470680976</v>
      </c>
      <c r="I21" s="4">
        <v>-7750094782</v>
      </c>
    </row>
    <row r="22" spans="1:9" x14ac:dyDescent="0.25">
      <c r="A22" s="52"/>
      <c r="B22" s="19">
        <f>SUM(B20:B21)</f>
        <v>-1263096386</v>
      </c>
      <c r="C22" s="19">
        <f t="shared" ref="C22:F22" si="3">SUM(C20:C21)</f>
        <v>-1383660367</v>
      </c>
      <c r="D22" s="19">
        <f t="shared" si="3"/>
        <v>-2664749141</v>
      </c>
      <c r="E22" s="19">
        <f t="shared" si="3"/>
        <v>-4082565190</v>
      </c>
      <c r="F22" s="19">
        <f t="shared" si="3"/>
        <v>-7871156527</v>
      </c>
      <c r="G22" s="19">
        <f>SUM(G20:G21)-1</f>
        <v>-4577252631</v>
      </c>
      <c r="H22" s="19">
        <f>SUM(H20:H21)</f>
        <v>-8076247014</v>
      </c>
      <c r="I22" s="19">
        <f>SUM(I20:I21)</f>
        <v>-8025320108</v>
      </c>
    </row>
    <row r="24" spans="1:9" x14ac:dyDescent="0.25">
      <c r="A24" s="50" t="s">
        <v>87</v>
      </c>
    </row>
    <row r="25" spans="1:9" x14ac:dyDescent="0.25">
      <c r="A25" s="4" t="s">
        <v>58</v>
      </c>
      <c r="B25" s="5">
        <v>282205642</v>
      </c>
      <c r="C25" s="5">
        <v>83089709</v>
      </c>
      <c r="D25" s="4">
        <v>-420878092</v>
      </c>
      <c r="E25" s="4">
        <v>778944726</v>
      </c>
      <c r="F25" s="4">
        <v>5444720893</v>
      </c>
      <c r="G25" s="4">
        <v>2332522294</v>
      </c>
      <c r="H25" s="4">
        <v>5669122445</v>
      </c>
      <c r="I25" s="4">
        <v>6719085449</v>
      </c>
    </row>
    <row r="26" spans="1:9" x14ac:dyDescent="0.25">
      <c r="A26" s="4" t="s">
        <v>8</v>
      </c>
      <c r="B26" s="5">
        <v>-394693097</v>
      </c>
      <c r="C26" s="5">
        <v>-215207803</v>
      </c>
      <c r="D26" s="4">
        <v>-274257214</v>
      </c>
      <c r="E26" s="4">
        <v>-38781933</v>
      </c>
      <c r="F26" s="4">
        <v>-501453400</v>
      </c>
      <c r="G26" s="4">
        <v>-98043378</v>
      </c>
      <c r="H26" s="4">
        <v>-420921164</v>
      </c>
      <c r="I26" s="4">
        <v>-127143597</v>
      </c>
    </row>
    <row r="27" spans="1:9" x14ac:dyDescent="0.25">
      <c r="A27" s="4" t="s">
        <v>56</v>
      </c>
      <c r="B27" s="5">
        <v>-340239382</v>
      </c>
      <c r="C27" s="5">
        <v>-280275398</v>
      </c>
      <c r="D27" s="40"/>
      <c r="E27" s="4">
        <v>-380235201</v>
      </c>
      <c r="F27" s="4">
        <v>-589854278</v>
      </c>
      <c r="G27" s="4">
        <v>-632776126</v>
      </c>
      <c r="H27" s="4">
        <v>-742316212</v>
      </c>
      <c r="I27" s="4">
        <v>-757829617</v>
      </c>
    </row>
    <row r="28" spans="1:9" x14ac:dyDescent="0.25">
      <c r="A28" s="4" t="s">
        <v>57</v>
      </c>
      <c r="B28" s="5">
        <v>197052878</v>
      </c>
      <c r="C28" s="5">
        <v>181114627</v>
      </c>
      <c r="D28" s="4">
        <v>192413517</v>
      </c>
      <c r="E28" s="4">
        <v>208233941</v>
      </c>
      <c r="F28" s="4">
        <v>173492435</v>
      </c>
      <c r="G28" s="4">
        <v>490312682</v>
      </c>
      <c r="H28" s="4">
        <v>399558411</v>
      </c>
      <c r="I28" s="4">
        <v>245961156</v>
      </c>
    </row>
    <row r="29" spans="1:9" s="41" customFormat="1" x14ac:dyDescent="0.25">
      <c r="A29" s="53"/>
      <c r="B29" s="19">
        <f>SUM(B25:B28)</f>
        <v>-255673959</v>
      </c>
      <c r="C29" s="19">
        <f t="shared" ref="C29:I29" si="4">SUM(C25:C28)</f>
        <v>-231278865</v>
      </c>
      <c r="D29" s="19">
        <f t="shared" si="4"/>
        <v>-502721789</v>
      </c>
      <c r="E29" s="19">
        <f t="shared" si="4"/>
        <v>568161533</v>
      </c>
      <c r="F29" s="19">
        <f t="shared" si="4"/>
        <v>4526905650</v>
      </c>
      <c r="G29" s="19">
        <f t="shared" si="4"/>
        <v>2092015472</v>
      </c>
      <c r="H29" s="19">
        <f t="shared" si="4"/>
        <v>4905443480</v>
      </c>
      <c r="I29" s="19">
        <f t="shared" si="4"/>
        <v>6080073391</v>
      </c>
    </row>
    <row r="31" spans="1:9" x14ac:dyDescent="0.25">
      <c r="A31" s="50" t="s">
        <v>88</v>
      </c>
      <c r="B31" s="18">
        <f>SUM(B17,B22,B29)-1</f>
        <v>2134331324</v>
      </c>
      <c r="C31" s="18">
        <f t="shared" ref="C31:I31" si="5">SUM(C17,C22,C29)</f>
        <v>1607539155</v>
      </c>
      <c r="D31" s="18">
        <f t="shared" si="5"/>
        <v>-532767860</v>
      </c>
      <c r="E31" s="18">
        <f>SUM(E17,E22,E29)-1</f>
        <v>-382185293</v>
      </c>
      <c r="F31" s="18">
        <f>SUM(F17,F22,F29)-1</f>
        <v>-69099328</v>
      </c>
      <c r="G31" s="18">
        <f t="shared" si="5"/>
        <v>-109038665</v>
      </c>
      <c r="H31" s="18">
        <f t="shared" si="5"/>
        <v>-132463042</v>
      </c>
      <c r="I31" s="18">
        <f t="shared" si="5"/>
        <v>598414610</v>
      </c>
    </row>
    <row r="33" spans="1:9" x14ac:dyDescent="0.25">
      <c r="A33" s="51" t="s">
        <v>89</v>
      </c>
      <c r="B33" s="5">
        <v>12383737339</v>
      </c>
      <c r="C33" s="5">
        <v>14518068663</v>
      </c>
      <c r="D33" s="4">
        <v>16125607818</v>
      </c>
      <c r="E33" s="4">
        <v>15592839958</v>
      </c>
      <c r="F33" s="4">
        <v>15210654665</v>
      </c>
      <c r="G33" s="4">
        <v>15141555339</v>
      </c>
      <c r="H33" s="4">
        <v>15032516674</v>
      </c>
      <c r="I33" s="4">
        <v>4412066858</v>
      </c>
    </row>
    <row r="34" spans="1:9" ht="15.75" thickBot="1" x14ac:dyDescent="0.3">
      <c r="A34" s="50" t="s">
        <v>90</v>
      </c>
      <c r="B34" s="42">
        <f t="shared" ref="B34:I34" si="6">B31+B33</f>
        <v>14518068663</v>
      </c>
      <c r="C34" s="42">
        <f t="shared" si="6"/>
        <v>16125607818</v>
      </c>
      <c r="D34" s="42">
        <f t="shared" si="6"/>
        <v>15592839958</v>
      </c>
      <c r="E34" s="42">
        <f t="shared" si="6"/>
        <v>15210654665</v>
      </c>
      <c r="F34" s="42">
        <f>F31+F33+2</f>
        <v>15141555339</v>
      </c>
      <c r="G34" s="42">
        <f t="shared" si="6"/>
        <v>15032516674</v>
      </c>
      <c r="H34" s="42">
        <f t="shared" si="6"/>
        <v>14900053632</v>
      </c>
      <c r="I34" s="42">
        <f t="shared" si="6"/>
        <v>5010481468</v>
      </c>
    </row>
    <row r="35" spans="1:9" ht="15.75" thickTop="1" x14ac:dyDescent="0.25">
      <c r="B35" s="11"/>
      <c r="C35" s="11"/>
      <c r="D35" s="8"/>
    </row>
    <row r="36" spans="1:9" s="25" customFormat="1" x14ac:dyDescent="0.25">
      <c r="A36" s="50" t="s">
        <v>91</v>
      </c>
      <c r="B36" s="43">
        <f>B17/('1'!B49/10)</f>
        <v>14.035439948004312</v>
      </c>
      <c r="C36" s="43">
        <f>C17/('1'!C49/10)</f>
        <v>10.766051277063987</v>
      </c>
      <c r="D36" s="43">
        <f>D17/('1'!D49/10)</f>
        <v>7.6542081691946464</v>
      </c>
      <c r="E36" s="43">
        <f>E17/('1'!E49/10)</f>
        <v>8.2723316671390137</v>
      </c>
      <c r="F36" s="43">
        <f>F17/('1'!F49/10)</f>
        <v>8.2379283178780565</v>
      </c>
      <c r="G36" s="43">
        <f>G17/('1'!G49/10)</f>
        <v>5.9768082678866552</v>
      </c>
      <c r="H36" s="43">
        <f>H17/('1'!H49/10)</f>
        <v>7.6422818291881329</v>
      </c>
      <c r="I36" s="43">
        <f>I17/('1'!I49/10)</f>
        <v>6.3980244446351122</v>
      </c>
    </row>
    <row r="37" spans="1:9" x14ac:dyDescent="0.25">
      <c r="A37" s="50" t="s">
        <v>92</v>
      </c>
      <c r="B37" s="5">
        <f>'1'!B60</f>
        <v>260276962</v>
      </c>
      <c r="C37" s="5">
        <f>'1'!C60</f>
        <v>299318506.30000001</v>
      </c>
      <c r="D37" s="5">
        <f>'1'!D60</f>
        <v>344216281</v>
      </c>
      <c r="E37" s="5">
        <f>'1'!E60</f>
        <v>378637909</v>
      </c>
      <c r="F37" s="5">
        <f>'1'!F60</f>
        <v>397569804.39999998</v>
      </c>
      <c r="G37" s="5">
        <f>'1'!G60</f>
        <v>397569804.39999998</v>
      </c>
      <c r="H37" s="5">
        <f>'1'!H60</f>
        <v>397569804.39999998</v>
      </c>
      <c r="I37" s="5">
        <f>'1'!I60</f>
        <v>397569804.39999998</v>
      </c>
    </row>
    <row r="38" spans="1:9" ht="15.75" x14ac:dyDescent="0.25">
      <c r="A38" s="3"/>
      <c r="B38" s="37"/>
      <c r="C38" s="37"/>
      <c r="D38" s="3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J4" sqref="J4"/>
    </sheetView>
  </sheetViews>
  <sheetFormatPr defaultRowHeight="15" x14ac:dyDescent="0.25"/>
  <cols>
    <col min="1" max="1" width="16.5703125" bestFit="1" customWidth="1"/>
  </cols>
  <sheetData>
    <row r="1" spans="1:8" ht="15.75" x14ac:dyDescent="0.25">
      <c r="A1" s="3" t="s">
        <v>9</v>
      </c>
    </row>
    <row r="2" spans="1:8" x14ac:dyDescent="0.25">
      <c r="A2" s="54" t="s">
        <v>93</v>
      </c>
    </row>
    <row r="3" spans="1:8" ht="15.75" x14ac:dyDescent="0.25">
      <c r="A3" s="44" t="s">
        <v>63</v>
      </c>
    </row>
    <row r="4" spans="1:8" x14ac:dyDescent="0.25">
      <c r="B4">
        <v>2013</v>
      </c>
      <c r="C4">
        <v>2014</v>
      </c>
      <c r="D4">
        <v>2015</v>
      </c>
      <c r="E4">
        <v>2016</v>
      </c>
      <c r="F4">
        <v>2017</v>
      </c>
      <c r="G4">
        <v>2018</v>
      </c>
      <c r="H4">
        <v>2019</v>
      </c>
    </row>
    <row r="5" spans="1:8" x14ac:dyDescent="0.25">
      <c r="A5" s="55" t="s">
        <v>94</v>
      </c>
      <c r="B5" s="1">
        <f>'2'!C38/'1'!C20</f>
        <v>2.3765008820873127E-2</v>
      </c>
      <c r="C5" s="1">
        <f>'2'!D38/'1'!D20</f>
        <v>1.8884795002373361E-2</v>
      </c>
      <c r="D5" s="1">
        <f>'2'!E38/'1'!E20</f>
        <v>4.2416720400488377E-2</v>
      </c>
      <c r="E5" s="1">
        <f>'2'!F38/'1'!F20</f>
        <v>9.9751786856320159E-3</v>
      </c>
      <c r="F5" s="1">
        <f>'2'!G38/'1'!G20</f>
        <v>3.6540464887027738E-3</v>
      </c>
      <c r="G5" s="1">
        <f>'2'!H38/'1'!H20</f>
        <v>9.1615791215941995E-3</v>
      </c>
      <c r="H5" s="1">
        <f>'2'!I38/'1'!I20</f>
        <v>1.6831876850256087E-2</v>
      </c>
    </row>
    <row r="6" spans="1:8" x14ac:dyDescent="0.25">
      <c r="A6" s="55" t="s">
        <v>95</v>
      </c>
      <c r="B6" s="1">
        <f>'2'!C38/'1'!C53</f>
        <v>7.4738700176808476E-2</v>
      </c>
      <c r="C6" s="1">
        <f>'2'!D38/'1'!D53</f>
        <v>5.9191162308519209E-2</v>
      </c>
      <c r="D6" s="1">
        <f>'2'!E38/'1'!E53</f>
        <v>0.12641057067391295</v>
      </c>
      <c r="E6" s="1">
        <f>'2'!F38/'1'!F53</f>
        <v>3.0302637529502754E-2</v>
      </c>
      <c r="F6" s="1">
        <f>'2'!G38/'1'!G53</f>
        <v>1.1704073946901931E-2</v>
      </c>
      <c r="G6" s="1">
        <f>'2'!H38/'1'!H53</f>
        <v>3.161809458757437E-2</v>
      </c>
      <c r="H6" s="1">
        <f>'2'!I38/'1'!I53</f>
        <v>5.9905604575240405E-2</v>
      </c>
    </row>
    <row r="7" spans="1:8" x14ac:dyDescent="0.25">
      <c r="A7" s="55" t="s">
        <v>59</v>
      </c>
      <c r="B7" s="1">
        <f>('1'!C26+'1'!C39)/'1'!C53</f>
        <v>0.75324416683344897</v>
      </c>
      <c r="C7" s="1">
        <f>('1'!D26+'1'!D39)/'1'!D53</f>
        <v>0.69196382808820267</v>
      </c>
      <c r="D7" s="1">
        <f>('1'!E26+'1'!E39)/'1'!E53</f>
        <v>0.59872265047743056</v>
      </c>
      <c r="E7" s="1">
        <f>('1'!F26+'1'!F39)/'1'!F53</f>
        <v>0.76687036658815555</v>
      </c>
      <c r="F7" s="1">
        <f>('1'!G26+'1'!G39)/'1'!G53</f>
        <v>0.85387658547328915</v>
      </c>
      <c r="G7" s="1">
        <f>('1'!H26+'1'!H39)/'1'!H53</f>
        <v>1.0915928615980575</v>
      </c>
      <c r="H7" s="1">
        <f>('1'!I26+'1'!I39)/'1'!I53</f>
        <v>1.2786029955280942</v>
      </c>
    </row>
    <row r="8" spans="1:8" x14ac:dyDescent="0.25">
      <c r="A8" s="55" t="s">
        <v>60</v>
      </c>
      <c r="B8" s="2">
        <f>'1'!C19/'1'!C44</f>
        <v>2.7287062039783474</v>
      </c>
      <c r="C8" s="2">
        <f>'1'!D19/'1'!D44</f>
        <v>2.4033766329786159</v>
      </c>
      <c r="D8" s="2">
        <f>'1'!E19/'1'!E44</f>
        <v>2.3103412640537604</v>
      </c>
      <c r="E8" s="2">
        <f>'1'!F19/'1'!F44</f>
        <v>2.4204523797011968</v>
      </c>
      <c r="F8" s="2">
        <f>'1'!G19/'1'!G44</f>
        <v>2.2485726376823272</v>
      </c>
      <c r="G8" s="2">
        <f>'1'!H19/'1'!H44</f>
        <v>2.0988072872421903</v>
      </c>
      <c r="H8" s="2">
        <f>'1'!I19/'1'!I44</f>
        <v>1.9131400097576734</v>
      </c>
    </row>
    <row r="9" spans="1:8" x14ac:dyDescent="0.25">
      <c r="A9" s="55" t="s">
        <v>96</v>
      </c>
      <c r="B9" s="1">
        <f>'2'!C32/'2'!C8</f>
        <v>5.0713898709929386E-2</v>
      </c>
      <c r="C9" s="1">
        <f>'2'!D32/'2'!D8</f>
        <v>3.7473918210635372E-2</v>
      </c>
      <c r="D9" s="1">
        <f>'2'!E32/'2'!E8</f>
        <v>7.1175196547419356E-2</v>
      </c>
      <c r="E9" s="1">
        <f>'2'!F32/'2'!F8</f>
        <v>1.8832717709977562E-2</v>
      </c>
      <c r="F9" s="1">
        <f>'2'!G32/'2'!G8</f>
        <v>6.8710712782425716E-3</v>
      </c>
      <c r="G9" s="1">
        <f>'2'!H32/'2'!H8</f>
        <v>1.8265494082024672E-2</v>
      </c>
      <c r="H9" s="1">
        <f>'2'!I32/'2'!I8</f>
        <v>3.2968649502187621E-2</v>
      </c>
    </row>
    <row r="10" spans="1:8" x14ac:dyDescent="0.25">
      <c r="A10" t="s">
        <v>61</v>
      </c>
      <c r="B10" s="1">
        <f>'2'!C23/'2'!C8</f>
        <v>-2.2271333219616468E-2</v>
      </c>
      <c r="C10" s="1">
        <f>'2'!D23/'2'!D8</f>
        <v>-2.7219736443730248E-2</v>
      </c>
      <c r="D10" s="1">
        <f>'2'!E23/'2'!E8</f>
        <v>3.513270409858827E-2</v>
      </c>
      <c r="E10" s="1">
        <f>'2'!F23/'2'!F8</f>
        <v>-1.856723695096105E-3</v>
      </c>
      <c r="F10" s="1">
        <f>'2'!G23/'2'!G8</f>
        <v>8.4627718721776417E-3</v>
      </c>
      <c r="G10" s="1">
        <f>'2'!H23/'2'!H8</f>
        <v>2.6995842318051286E-2</v>
      </c>
      <c r="H10" s="1">
        <f>'2'!I23/'2'!I8</f>
        <v>3.4045910540595886E-2</v>
      </c>
    </row>
    <row r="11" spans="1:8" x14ac:dyDescent="0.25">
      <c r="A11" s="55" t="s">
        <v>97</v>
      </c>
      <c r="B11" s="1">
        <f>'2'!C38/('1'!C53+'1'!C26+'1'!C39)</f>
        <v>4.2628802987432581E-2</v>
      </c>
      <c r="C11" s="1">
        <f>'2'!D38/('1'!D53+'1'!D26+'1'!D39)</f>
        <v>3.4983704335689585E-2</v>
      </c>
      <c r="D11" s="1">
        <f>'2'!E38/('1'!E53+'1'!E26+'1'!E39)</f>
        <v>7.9069731473537727E-2</v>
      </c>
      <c r="E11" s="1">
        <f>'2'!F38/('1'!F53+'1'!F26+'1'!F39)</f>
        <v>1.7150458857950881E-2</v>
      </c>
      <c r="F11" s="1">
        <f>'2'!G38/('1'!G53+'1'!G26+'1'!G39)</f>
        <v>6.3132972489179564E-3</v>
      </c>
      <c r="G11" s="1">
        <f>'2'!H38/('1'!H53+'1'!H26+'1'!H39)</f>
        <v>1.5116753919028454E-2</v>
      </c>
      <c r="H11" s="1">
        <f>'2'!I38/('1'!I53+'1'!I26+'1'!I39)</f>
        <v>2.629049671786135E-2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Rakibul Hossen</dc:creator>
  <cp:lastModifiedBy>Anik</cp:lastModifiedBy>
  <dcterms:created xsi:type="dcterms:W3CDTF">2017-04-17T04:07:28Z</dcterms:created>
  <dcterms:modified xsi:type="dcterms:W3CDTF">2020-04-11T15:27:49Z</dcterms:modified>
</cp:coreProperties>
</file>