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4" activeTab="2"/>
  </bookViews>
  <sheets>
    <sheet name="1" sheetId="1" r:id="rId1"/>
    <sheet name="2" sheetId="2" r:id="rId2"/>
    <sheet name="3" sheetId="3" r:id="rId3"/>
  </sheets>
  <calcPr calcId="162913"/>
</workbook>
</file>

<file path=xl/calcChain.xml><?xml version="1.0" encoding="utf-8"?>
<calcChain xmlns="http://schemas.openxmlformats.org/spreadsheetml/2006/main">
  <c r="C42" i="1" l="1"/>
  <c r="D42" i="1"/>
  <c r="D43" i="1" s="1"/>
  <c r="E42" i="1"/>
  <c r="E43" i="1" s="1"/>
  <c r="F42" i="1"/>
  <c r="G42" i="1"/>
  <c r="B42" i="1"/>
  <c r="C30" i="1"/>
  <c r="D30" i="1"/>
  <c r="E30" i="1"/>
  <c r="F30" i="1"/>
  <c r="G30" i="1"/>
  <c r="C26" i="2"/>
  <c r="D26" i="2"/>
  <c r="E26" i="2"/>
  <c r="F26" i="2"/>
  <c r="G26" i="2"/>
  <c r="B26" i="2"/>
  <c r="F43" i="1" l="1"/>
  <c r="H28" i="3" l="1"/>
  <c r="H27" i="3"/>
  <c r="H25" i="3"/>
  <c r="H23" i="3"/>
  <c r="I23" i="3"/>
  <c r="H17" i="3"/>
  <c r="H10" i="3"/>
  <c r="G33" i="2"/>
  <c r="G29" i="2"/>
  <c r="G32" i="2" s="1"/>
  <c r="G25" i="2"/>
  <c r="G13" i="2"/>
  <c r="G9" i="2"/>
  <c r="G15" i="2"/>
  <c r="F17" i="1" l="1"/>
  <c r="F44" i="1" s="1"/>
  <c r="G45" i="1"/>
  <c r="G10" i="1"/>
  <c r="G22" i="1"/>
  <c r="D17" i="1" l="1"/>
  <c r="E17" i="1"/>
  <c r="G17" i="1"/>
  <c r="G27" i="1" l="1"/>
  <c r="G43" i="1" s="1"/>
  <c r="G44" i="1"/>
  <c r="C45" i="1"/>
  <c r="D45" i="1"/>
  <c r="E45" i="1"/>
  <c r="F45" i="1"/>
  <c r="B45" i="1"/>
  <c r="D21" i="3" l="1"/>
  <c r="D23" i="3" s="1"/>
  <c r="D25" i="3" s="1"/>
  <c r="E21" i="3"/>
  <c r="E23" i="3" s="1"/>
  <c r="E25" i="3" s="1"/>
  <c r="F21" i="3"/>
  <c r="F23" i="3" s="1"/>
  <c r="F25" i="3" s="1"/>
  <c r="G21" i="3"/>
  <c r="G23" i="3" s="1"/>
  <c r="G25" i="3" s="1"/>
  <c r="D17" i="3"/>
  <c r="E17" i="3"/>
  <c r="F17" i="3"/>
  <c r="G17" i="3"/>
  <c r="D10" i="3"/>
  <c r="E10" i="3"/>
  <c r="F10" i="3"/>
  <c r="G10" i="3"/>
  <c r="C15" i="2"/>
  <c r="D15" i="2"/>
  <c r="E15" i="2"/>
  <c r="F15" i="2"/>
  <c r="E9" i="2"/>
  <c r="E13" i="2" s="1"/>
  <c r="F9" i="2"/>
  <c r="F13" i="2" s="1"/>
  <c r="C9" i="2"/>
  <c r="C13" i="2" s="1"/>
  <c r="D9" i="2"/>
  <c r="D13" i="2" s="1"/>
  <c r="B9" i="2"/>
  <c r="B13" i="2" s="1"/>
  <c r="F25" i="2" l="1"/>
  <c r="F29" i="2" s="1"/>
  <c r="E25" i="2"/>
  <c r="E29" i="2" s="1"/>
  <c r="C25" i="2"/>
  <c r="C29" i="2" s="1"/>
  <c r="D25" i="2"/>
  <c r="D29" i="2" s="1"/>
  <c r="B15" i="2"/>
  <c r="B25" i="2" s="1"/>
  <c r="B29" i="2" l="1"/>
  <c r="B32" i="2" s="1"/>
  <c r="C32" i="2"/>
  <c r="C21" i="3" l="1"/>
  <c r="C17" i="3"/>
  <c r="C10" i="3"/>
  <c r="C27" i="3" s="1"/>
  <c r="D27" i="3"/>
  <c r="B39" i="1"/>
  <c r="B22" i="1"/>
  <c r="C10" i="1"/>
  <c r="B10" i="1"/>
  <c r="B30" i="1"/>
  <c r="C39" i="1"/>
  <c r="C22" i="1"/>
  <c r="C17" i="1" l="1"/>
  <c r="C44" i="1" s="1"/>
  <c r="B17" i="1"/>
  <c r="B44" i="1" s="1"/>
  <c r="C23" i="3"/>
  <c r="C25" i="3" s="1"/>
  <c r="C27" i="1"/>
  <c r="C43" i="1" s="1"/>
  <c r="F27" i="3"/>
  <c r="G27" i="3"/>
  <c r="E27" i="3"/>
  <c r="E32" i="2"/>
  <c r="F32" i="2"/>
  <c r="D32" i="2"/>
  <c r="E44" i="1"/>
  <c r="D44" i="1"/>
  <c r="B27" i="1" l="1"/>
  <c r="B43" i="1" s="1"/>
</calcChain>
</file>

<file path=xl/sharedStrings.xml><?xml version="1.0" encoding="utf-8"?>
<sst xmlns="http://schemas.openxmlformats.org/spreadsheetml/2006/main" count="97" uniqueCount="80">
  <si>
    <t>Dhaka Insurance Limited</t>
  </si>
  <si>
    <t>Revaluation Reserve</t>
  </si>
  <si>
    <t>-</t>
  </si>
  <si>
    <t>Premium on Right Share/ Share Premium</t>
  </si>
  <si>
    <t>Reserve For Exceptional Losses</t>
  </si>
  <si>
    <t>Investment Fluctuation Fund</t>
  </si>
  <si>
    <t>Dividend Equalization Fund</t>
  </si>
  <si>
    <t>Retained Earnings</t>
  </si>
  <si>
    <t>Reserve &amp; Surplus</t>
  </si>
  <si>
    <t>Deposit Premium</t>
  </si>
  <si>
    <t>Liabilities &amp; Provisions</t>
  </si>
  <si>
    <t>Estimated Liability In Respect Of Outstanding Claims Whether Due Or Intimated</t>
  </si>
  <si>
    <t>Amount Due To Other Persons Or Bodies Carrying On Insurance Business</t>
  </si>
  <si>
    <t>Provision For Income Tax</t>
  </si>
  <si>
    <t>Sundry Creditors</t>
  </si>
  <si>
    <t>Investment (At cost)</t>
  </si>
  <si>
    <t>Statutory Deposits with banks</t>
  </si>
  <si>
    <t>Current assets/ Current</t>
  </si>
  <si>
    <t>Share &amp; Debenture/ Investment in Shares</t>
  </si>
  <si>
    <t>Accrued Interest</t>
  </si>
  <si>
    <t>Amount Due From Other Persons Or Bodies Carrying On Insurance Business</t>
  </si>
  <si>
    <t>Sundry Debtors</t>
  </si>
  <si>
    <t>Cash &amp; Bank Balances</t>
  </si>
  <si>
    <t>Fixed Assets</t>
  </si>
  <si>
    <t>Stock Of Stationary</t>
  </si>
  <si>
    <t>Insurance Stamps In Hand</t>
  </si>
  <si>
    <t>Interest,Dividend &amp; Rents</t>
  </si>
  <si>
    <t>Interest Income</t>
  </si>
  <si>
    <t>Other Income/ Misc Income</t>
  </si>
  <si>
    <t>Profit/Loss Transferred From:</t>
  </si>
  <si>
    <t>Fire Revenue Account</t>
  </si>
  <si>
    <t>Marine Revenue Account</t>
  </si>
  <si>
    <t>Miscellaneous Revenue Account</t>
  </si>
  <si>
    <t>Advertisement &amp; Publicity</t>
  </si>
  <si>
    <t>Signboard &amp; Hoarding</t>
  </si>
  <si>
    <t>Audit Fees</t>
  </si>
  <si>
    <t>Employee Contribution To P.F.</t>
  </si>
  <si>
    <t>Legal &amp; Professional Fees</t>
  </si>
  <si>
    <t>Subscription</t>
  </si>
  <si>
    <t>Depreciation</t>
  </si>
  <si>
    <t>Legal Expenses</t>
  </si>
  <si>
    <t>Cash Receipts From Insurers And Others</t>
  </si>
  <si>
    <t>Collection From Premium &amp; Other Income</t>
  </si>
  <si>
    <t>Income Tax Paid</t>
  </si>
  <si>
    <t>Payment For Management Exp. Re-Insurance &amp; Claim</t>
  </si>
  <si>
    <t>Acquisition Of Fixed Asset</t>
  </si>
  <si>
    <t>Disposal Of Fixed Assets</t>
  </si>
  <si>
    <t>Sales Of Share</t>
  </si>
  <si>
    <t>Dividend Received</t>
  </si>
  <si>
    <t>Amount Paid Against IPO</t>
  </si>
  <si>
    <t>Dividend Paid</t>
  </si>
  <si>
    <t>Balance Sheet</t>
  </si>
  <si>
    <t>As at year end</t>
  </si>
  <si>
    <t>Liabilities and Capital</t>
  </si>
  <si>
    <t>Shareholders’ Equity</t>
  </si>
  <si>
    <t>Issued, Subscribed and Paid-up Capital</t>
  </si>
  <si>
    <t>Reserve or Contingency Account</t>
  </si>
  <si>
    <t>Balance of Fund &amp; Account</t>
  </si>
  <si>
    <t>Assets</t>
  </si>
  <si>
    <t>Net assets value per share</t>
  </si>
  <si>
    <t>Shares to calculate NAVPS</t>
  </si>
  <si>
    <t>Income</t>
  </si>
  <si>
    <t>Expenses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</si>
  <si>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</si>
  <si>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</si>
  <si>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</si>
  <si>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</si>
  <si>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</si>
  <si>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</si>
  <si>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</si>
  <si>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</si>
  <si>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</si>
  <si>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</si>
  <si>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</si>
  <si>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</si>
  <si>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</si>
  <si>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</si>
  <si>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Capital work in progress</t>
  </si>
  <si>
    <t>Current</t>
  </si>
  <si>
    <t>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</si>
</sst>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 style="medium">
        <color rgb="FFF2F2F2"/>
      </left>
      <right/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/>
      <top/>
      <bottom style="thin">
        <color indexed="64"/>
      </bottom>
      <diagonal/>
    </border>
    <border>
      <left style="medium">
        <color rgb="FFF2F2F2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 applyFill="1"/>
    <xf numFmtId="0" fontId="0" fillId="0" borderId="0" xfId="0" applyFont="1"/>
    <xf numFmtId="0" fontId="4" fillId="0" borderId="0" xfId="0" applyFont="1" applyFill="1"/>
    <xf numFmtId="0" fontId="6" fillId="0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right" wrapText="1"/>
    </xf>
    <xf numFmtId="0" fontId="6" fillId="0" borderId="3" xfId="0" applyFont="1" applyFill="1" applyBorder="1" applyAlignment="1">
      <alignment horizontal="right" wrapText="1"/>
    </xf>
    <xf numFmtId="0" fontId="5" fillId="0" borderId="4" xfId="0" applyFont="1" applyFill="1" applyBorder="1" applyAlignment="1">
      <alignment vertical="top" wrapText="1"/>
    </xf>
    <xf numFmtId="164" fontId="5" fillId="0" borderId="0" xfId="1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4" fontId="5" fillId="0" borderId="0" xfId="0" applyNumberFormat="1" applyFont="1" applyFill="1" applyAlignment="1">
      <alignment horizontal="right" vertical="top" wrapText="1"/>
    </xf>
    <xf numFmtId="4" fontId="5" fillId="0" borderId="5" xfId="0" applyNumberFormat="1" applyFont="1" applyFill="1" applyBorder="1" applyAlignment="1">
      <alignment horizontal="right" vertical="top" wrapText="1"/>
    </xf>
    <xf numFmtId="0" fontId="5" fillId="0" borderId="0" xfId="0" applyFont="1" applyFill="1" applyAlignment="1">
      <alignment horizontal="right" vertical="top" wrapText="1"/>
    </xf>
    <xf numFmtId="0" fontId="6" fillId="0" borderId="4" xfId="0" applyFont="1" applyFill="1" applyBorder="1" applyAlignment="1">
      <alignment vertical="top" wrapText="1"/>
    </xf>
    <xf numFmtId="164" fontId="6" fillId="0" borderId="0" xfId="1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4" fontId="6" fillId="0" borderId="0" xfId="0" applyNumberFormat="1" applyFont="1" applyFill="1" applyAlignment="1">
      <alignment horizontal="right" vertical="top" wrapText="1"/>
    </xf>
    <xf numFmtId="4" fontId="6" fillId="0" borderId="5" xfId="0" applyNumberFormat="1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vertical="top" wrapText="1"/>
    </xf>
    <xf numFmtId="2" fontId="6" fillId="0" borderId="7" xfId="0" applyNumberFormat="1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horizontal="right" vertical="top" wrapText="1"/>
    </xf>
    <xf numFmtId="4" fontId="7" fillId="0" borderId="0" xfId="0" applyNumberFormat="1" applyFont="1" applyFill="1" applyAlignment="1">
      <alignment horizontal="right" vertical="top" wrapText="1"/>
    </xf>
    <xf numFmtId="4" fontId="7" fillId="0" borderId="5" xfId="0" applyNumberFormat="1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4" fontId="8" fillId="0" borderId="0" xfId="0" applyNumberFormat="1" applyFont="1" applyFill="1" applyAlignment="1">
      <alignment horizontal="right" vertical="top" wrapText="1"/>
    </xf>
    <xf numFmtId="4" fontId="8" fillId="0" borderId="5" xfId="0" applyNumberFormat="1" applyFont="1" applyFill="1" applyBorder="1" applyAlignment="1">
      <alignment horizontal="right" vertical="top" wrapText="1"/>
    </xf>
    <xf numFmtId="0" fontId="8" fillId="0" borderId="6" xfId="0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2" fontId="8" fillId="0" borderId="7" xfId="0" applyNumberFormat="1" applyFont="1" applyFill="1" applyBorder="1" applyAlignment="1">
      <alignment horizontal="right" vertical="top" wrapText="1"/>
    </xf>
    <xf numFmtId="0" fontId="3" fillId="0" borderId="0" xfId="0" applyFont="1"/>
    <xf numFmtId="0" fontId="6" fillId="0" borderId="4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right" wrapText="1"/>
    </xf>
    <xf numFmtId="0" fontId="6" fillId="0" borderId="5" xfId="0" applyFont="1" applyFill="1" applyBorder="1" applyAlignment="1">
      <alignment horizontal="right" wrapText="1"/>
    </xf>
    <xf numFmtId="0" fontId="6" fillId="0" borderId="10" xfId="0" applyFont="1" applyBorder="1" applyAlignment="1">
      <alignment horizontal="left"/>
    </xf>
    <xf numFmtId="0" fontId="9" fillId="0" borderId="0" xfId="0" applyFont="1"/>
    <xf numFmtId="0" fontId="10" fillId="0" borderId="4" xfId="0" applyFont="1" applyFill="1" applyBorder="1" applyAlignment="1">
      <alignment vertical="top" wrapText="1"/>
    </xf>
    <xf numFmtId="0" fontId="3" fillId="0" borderId="10" xfId="0" applyFont="1" applyBorder="1" applyAlignment="1">
      <alignment horizontal="left"/>
    </xf>
    <xf numFmtId="0" fontId="11" fillId="0" borderId="4" xfId="0" applyFont="1" applyFill="1" applyBorder="1" applyAlignment="1">
      <alignment vertical="top" wrapText="1"/>
    </xf>
    <xf numFmtId="0" fontId="3" fillId="0" borderId="10" xfId="0" applyFont="1" applyBorder="1"/>
    <xf numFmtId="0" fontId="8" fillId="0" borderId="1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right" wrapText="1"/>
    </xf>
    <xf numFmtId="0" fontId="8" fillId="0" borderId="3" xfId="0" applyFont="1" applyFill="1" applyBorder="1" applyAlignment="1">
      <alignment horizontal="right" wrapText="1"/>
    </xf>
    <xf numFmtId="164" fontId="7" fillId="0" borderId="0" xfId="1" applyNumberFormat="1" applyFont="1" applyFill="1" applyBorder="1" applyAlignment="1">
      <alignment vertical="top" wrapText="1"/>
    </xf>
    <xf numFmtId="164" fontId="7" fillId="0" borderId="0" xfId="1" applyNumberFormat="1" applyFont="1" applyFill="1" applyAlignment="1">
      <alignment horizontal="right" vertical="top" wrapText="1"/>
    </xf>
    <xf numFmtId="164" fontId="7" fillId="0" borderId="5" xfId="1" applyNumberFormat="1" applyFont="1" applyFill="1" applyBorder="1" applyAlignment="1">
      <alignment horizontal="right" vertical="top" wrapText="1"/>
    </xf>
    <xf numFmtId="164" fontId="8" fillId="0" borderId="0" xfId="1" applyNumberFormat="1" applyFont="1" applyFill="1" applyBorder="1" applyAlignment="1">
      <alignment vertical="top" wrapText="1"/>
    </xf>
    <xf numFmtId="3" fontId="6" fillId="0" borderId="0" xfId="0" applyNumberFormat="1" applyFont="1" applyFill="1" applyAlignment="1">
      <alignment horizontal="right" vertical="top" wrapText="1"/>
    </xf>
    <xf numFmtId="4" fontId="12" fillId="2" borderId="8" xfId="0" applyNumberFormat="1" applyFont="1" applyFill="1" applyBorder="1" applyAlignment="1">
      <alignment horizontal="right" vertical="top" wrapText="1"/>
    </xf>
    <xf numFmtId="4" fontId="12" fillId="2" borderId="9" xfId="0" applyNumberFormat="1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right" wrapText="1"/>
    </xf>
    <xf numFmtId="0" fontId="8" fillId="0" borderId="5" xfId="0" applyFont="1" applyFill="1" applyBorder="1" applyAlignment="1">
      <alignment horizontal="right" wrapText="1"/>
    </xf>
    <xf numFmtId="0" fontId="3" fillId="0" borderId="11" xfId="0" applyFont="1" applyBorder="1" applyAlignment="1">
      <alignment vertical="top" wrapText="1"/>
    </xf>
    <xf numFmtId="164" fontId="7" fillId="0" borderId="0" xfId="1" applyNumberFormat="1" applyFont="1" applyFill="1" applyBorder="1" applyAlignment="1">
      <alignment horizontal="right" vertical="top" wrapText="1"/>
    </xf>
    <xf numFmtId="0" fontId="3" fillId="0" borderId="0" xfId="0" applyFont="1" applyBorder="1"/>
    <xf numFmtId="0" fontId="3" fillId="0" borderId="12" xfId="0" applyFont="1" applyBorder="1"/>
    <xf numFmtId="164" fontId="5" fillId="0" borderId="0" xfId="1" applyNumberFormat="1" applyFont="1" applyFill="1" applyAlignment="1">
      <alignment horizontal="right" vertical="top" wrapText="1"/>
    </xf>
    <xf numFmtId="164" fontId="5" fillId="0" borderId="5" xfId="1" applyNumberFormat="1" applyFont="1" applyFill="1" applyBorder="1" applyAlignment="1">
      <alignment horizontal="right" vertical="top" wrapText="1"/>
    </xf>
    <xf numFmtId="0" fontId="6" fillId="0" borderId="0" xfId="0" applyFont="1"/>
    <xf numFmtId="164" fontId="6" fillId="0" borderId="0" xfId="1" applyNumberFormat="1" applyFont="1" applyFill="1" applyBorder="1" applyAlignment="1">
      <alignment horizontal="center" wrapText="1"/>
    </xf>
    <xf numFmtId="164" fontId="6" fillId="0" borderId="0" xfId="1" applyNumberFormat="1" applyFont="1" applyFill="1" applyBorder="1" applyAlignment="1">
      <alignment horizontal="right" wrapText="1"/>
    </xf>
    <xf numFmtId="164" fontId="0" fillId="0" borderId="0" xfId="1" applyNumberFormat="1" applyFont="1"/>
    <xf numFmtId="164" fontId="5" fillId="0" borderId="0" xfId="1" applyNumberFormat="1" applyFont="1" applyFill="1" applyBorder="1" applyAlignment="1">
      <alignment horizontal="right" vertical="top" wrapText="1"/>
    </xf>
    <xf numFmtId="164" fontId="6" fillId="0" borderId="0" xfId="1" applyNumberFormat="1" applyFont="1" applyFill="1" applyAlignment="1">
      <alignment horizontal="right" vertical="top" wrapText="1"/>
    </xf>
    <xf numFmtId="164" fontId="3" fillId="0" borderId="0" xfId="1" applyNumberFormat="1" applyFont="1"/>
    <xf numFmtId="164" fontId="0" fillId="0" borderId="0" xfId="0" applyNumberFormat="1" applyFont="1"/>
    <xf numFmtId="164" fontId="3" fillId="0" borderId="0" xfId="0" applyNumberFormat="1" applyFont="1"/>
    <xf numFmtId="0" fontId="13" fillId="0" borderId="0" xfId="0" applyFont="1" applyFill="1"/>
    <xf numFmtId="164" fontId="0" fillId="0" borderId="0" xfId="1" applyNumberFormat="1" applyFont="1" applyAlignment="1"/>
    <xf numFmtId="0" fontId="1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defaultRowHeight="15" x14ac:dyDescent="0.25"/>
  <cols>
    <col min="1" max="1" width="43.7109375" style="2" customWidth="1"/>
    <col min="2" max="2" width="18.42578125" style="2" bestFit="1" customWidth="1"/>
    <col min="3" max="3" width="17" style="2" customWidth="1"/>
    <col min="4" max="4" width="19.42578125" style="2" bestFit="1" customWidth="1"/>
    <col min="5" max="7" width="16.5703125" style="2" bestFit="1" customWidth="1"/>
    <col min="8" max="16384" width="9.140625" style="2"/>
  </cols>
  <sheetData>
    <row r="1" spans="1:7" ht="18.75" x14ac:dyDescent="0.3">
      <c r="A1" s="3" t="s">
        <v>0</v>
      </c>
      <c r="B1" s="3"/>
      <c r="C1" s="3"/>
    </row>
    <row r="2" spans="1:7" x14ac:dyDescent="0.25">
      <c r="A2" s="34" t="s">
        <v>51</v>
      </c>
    </row>
    <row r="3" spans="1:7" ht="15.75" thickBot="1" x14ac:dyDescent="0.3">
      <c r="A3" s="34" t="s">
        <v>52</v>
      </c>
    </row>
    <row r="4" spans="1:7" ht="15.75" x14ac:dyDescent="0.25">
      <c r="A4" s="4"/>
      <c r="B4" s="5">
        <v>2013</v>
      </c>
      <c r="C4" s="5">
        <v>2014</v>
      </c>
      <c r="D4" s="6">
        <v>2015</v>
      </c>
      <c r="E4" s="37">
        <v>2016</v>
      </c>
      <c r="F4" s="37">
        <v>2017</v>
      </c>
      <c r="G4" s="37">
        <v>2018</v>
      </c>
    </row>
    <row r="5" spans="1:7" ht="15.75" x14ac:dyDescent="0.25">
      <c r="A5" s="39" t="s">
        <v>53</v>
      </c>
      <c r="B5" s="36"/>
      <c r="C5" s="36"/>
      <c r="D5" s="37"/>
    </row>
    <row r="6" spans="1:7" ht="15.75" x14ac:dyDescent="0.25">
      <c r="A6" s="35"/>
      <c r="B6" s="67"/>
      <c r="C6" s="67"/>
      <c r="D6" s="68"/>
      <c r="E6" s="69"/>
      <c r="F6" s="69"/>
      <c r="G6" s="69"/>
    </row>
    <row r="7" spans="1:7" ht="15.75" x14ac:dyDescent="0.25">
      <c r="A7" s="40" t="s">
        <v>54</v>
      </c>
      <c r="B7" s="67"/>
      <c r="C7" s="67"/>
      <c r="D7" s="68"/>
      <c r="E7" s="69"/>
      <c r="F7" s="69"/>
      <c r="G7" s="69"/>
    </row>
    <row r="8" spans="1:7" ht="15.75" x14ac:dyDescent="0.25">
      <c r="A8" s="41" t="s">
        <v>55</v>
      </c>
      <c r="B8" s="9">
        <v>375000000</v>
      </c>
      <c r="C8" s="9">
        <v>375000000</v>
      </c>
      <c r="D8" s="64">
        <v>401250000</v>
      </c>
      <c r="E8" s="70">
        <v>401250000</v>
      </c>
      <c r="F8" s="70">
        <v>401250000</v>
      </c>
      <c r="G8" s="70">
        <v>401250000</v>
      </c>
    </row>
    <row r="9" spans="1:7" ht="15.75" x14ac:dyDescent="0.25">
      <c r="A9" s="41" t="s">
        <v>3</v>
      </c>
      <c r="B9" s="9">
        <v>18000000</v>
      </c>
      <c r="C9" s="9">
        <v>18000000</v>
      </c>
      <c r="D9" s="64">
        <v>18000000</v>
      </c>
      <c r="E9" s="70">
        <v>18000000</v>
      </c>
      <c r="F9" s="70">
        <v>18000000</v>
      </c>
      <c r="G9" s="70">
        <v>18000000</v>
      </c>
    </row>
    <row r="10" spans="1:7" ht="15.75" x14ac:dyDescent="0.25">
      <c r="A10" s="41" t="s">
        <v>56</v>
      </c>
      <c r="B10" s="15">
        <f>SUM(B11:B16)</f>
        <v>291840432</v>
      </c>
      <c r="C10" s="15">
        <f>SUM(C11:C16)</f>
        <v>277896200</v>
      </c>
      <c r="D10" s="71">
        <v>277496541</v>
      </c>
      <c r="E10" s="72">
        <v>296937991</v>
      </c>
      <c r="F10" s="72">
        <v>333037188</v>
      </c>
      <c r="G10" s="72">
        <f>SUM(G11:G16)</f>
        <v>546279461</v>
      </c>
    </row>
    <row r="11" spans="1:7" ht="15.75" x14ac:dyDescent="0.25">
      <c r="A11" s="8" t="s">
        <v>4</v>
      </c>
      <c r="B11" s="9">
        <v>108273385</v>
      </c>
      <c r="C11" s="9">
        <v>128539370</v>
      </c>
      <c r="D11" s="64">
        <v>148557010</v>
      </c>
      <c r="E11" s="70">
        <v>165555325</v>
      </c>
      <c r="F11" s="70">
        <v>184891097</v>
      </c>
      <c r="G11" s="70">
        <v>205713053</v>
      </c>
    </row>
    <row r="12" spans="1:7" ht="15.75" x14ac:dyDescent="0.25">
      <c r="A12" s="8" t="s">
        <v>5</v>
      </c>
      <c r="B12" s="9">
        <v>25000000</v>
      </c>
      <c r="C12" s="9">
        <v>25000000</v>
      </c>
      <c r="D12" s="64">
        <v>25000000</v>
      </c>
      <c r="E12" s="70">
        <v>25000000</v>
      </c>
      <c r="F12" s="70">
        <v>25000000</v>
      </c>
      <c r="G12" s="70">
        <v>25000000</v>
      </c>
    </row>
    <row r="13" spans="1:7" ht="15.75" x14ac:dyDescent="0.25">
      <c r="A13" s="8" t="s">
        <v>6</v>
      </c>
      <c r="B13" s="9">
        <v>20000000</v>
      </c>
      <c r="C13" s="9">
        <v>20000000</v>
      </c>
      <c r="D13" s="64">
        <v>20000000</v>
      </c>
      <c r="E13" s="70">
        <v>20000000</v>
      </c>
      <c r="F13" s="70">
        <v>20000000</v>
      </c>
      <c r="G13" s="70">
        <v>20000000</v>
      </c>
    </row>
    <row r="14" spans="1:7" ht="15.75" x14ac:dyDescent="0.25">
      <c r="A14" s="8" t="s">
        <v>1</v>
      </c>
      <c r="B14" s="9"/>
      <c r="C14" s="9"/>
      <c r="D14" s="64"/>
      <c r="E14" s="69"/>
      <c r="F14" s="69">
        <v>193136940</v>
      </c>
      <c r="G14" s="69">
        <v>193136940</v>
      </c>
    </row>
    <row r="15" spans="1:7" ht="15.75" x14ac:dyDescent="0.25">
      <c r="A15" s="8" t="s">
        <v>7</v>
      </c>
      <c r="B15" s="9">
        <v>128567047</v>
      </c>
      <c r="C15" s="9">
        <v>94356830</v>
      </c>
      <c r="D15" s="64">
        <v>73939531</v>
      </c>
      <c r="E15" s="70">
        <v>76382666</v>
      </c>
      <c r="F15" s="70">
        <v>93146091</v>
      </c>
      <c r="G15" s="70">
        <v>92429468</v>
      </c>
    </row>
    <row r="16" spans="1:7" ht="15.75" x14ac:dyDescent="0.25">
      <c r="A16" s="8" t="s">
        <v>8</v>
      </c>
      <c r="B16" s="9">
        <v>10000000</v>
      </c>
      <c r="C16" s="9">
        <v>10000000</v>
      </c>
      <c r="D16" s="64">
        <v>10000000</v>
      </c>
      <c r="E16" s="70">
        <v>10000000</v>
      </c>
      <c r="F16" s="70">
        <v>10000000</v>
      </c>
      <c r="G16" s="70">
        <v>10000000</v>
      </c>
    </row>
    <row r="17" spans="1:7" ht="15.75" x14ac:dyDescent="0.25">
      <c r="A17" s="14"/>
      <c r="B17" s="72">
        <f t="shared" ref="B17:E17" si="0">SUM(B7:B10)</f>
        <v>684840432</v>
      </c>
      <c r="C17" s="72">
        <f t="shared" si="0"/>
        <v>670896200</v>
      </c>
      <c r="D17" s="72">
        <f t="shared" si="0"/>
        <v>696746541</v>
      </c>
      <c r="E17" s="72">
        <f t="shared" si="0"/>
        <v>716187991</v>
      </c>
      <c r="F17" s="72">
        <f>SUM(F7:F10)</f>
        <v>752287188</v>
      </c>
      <c r="G17" s="72">
        <f>SUM(G7:G10)</f>
        <v>965529461</v>
      </c>
    </row>
    <row r="18" spans="1:7" ht="15.75" x14ac:dyDescent="0.25">
      <c r="A18" s="14"/>
      <c r="B18" s="15"/>
      <c r="C18" s="15"/>
      <c r="D18" s="71"/>
      <c r="E18" s="69"/>
      <c r="F18" s="69"/>
      <c r="G18" s="69"/>
    </row>
    <row r="19" spans="1:7" ht="15.75" x14ac:dyDescent="0.25">
      <c r="A19" s="41" t="s">
        <v>57</v>
      </c>
      <c r="B19" s="15">
        <v>78357628</v>
      </c>
      <c r="C19" s="15">
        <v>81241107</v>
      </c>
      <c r="D19" s="71">
        <v>80270277</v>
      </c>
      <c r="E19" s="69">
        <v>68176013</v>
      </c>
      <c r="F19" s="69">
        <v>77479409</v>
      </c>
      <c r="G19" s="69">
        <v>83421012</v>
      </c>
    </row>
    <row r="20" spans="1:7" ht="15.75" x14ac:dyDescent="0.25">
      <c r="A20" s="41" t="s">
        <v>9</v>
      </c>
      <c r="B20" s="15">
        <v>128808127</v>
      </c>
      <c r="C20" s="15">
        <v>121906529</v>
      </c>
      <c r="D20" s="71">
        <v>109720169</v>
      </c>
      <c r="E20" s="69">
        <v>112900401</v>
      </c>
      <c r="F20" s="69">
        <v>151312629</v>
      </c>
      <c r="G20" s="69">
        <v>182468430</v>
      </c>
    </row>
    <row r="21" spans="1:7" ht="15.75" x14ac:dyDescent="0.25">
      <c r="A21" s="41"/>
      <c r="B21" s="15"/>
      <c r="C21" s="15"/>
      <c r="D21" s="71"/>
      <c r="E21" s="69"/>
      <c r="F21" s="69"/>
      <c r="G21" s="69"/>
    </row>
    <row r="22" spans="1:7" ht="15.75" x14ac:dyDescent="0.25">
      <c r="A22" s="41" t="s">
        <v>10</v>
      </c>
      <c r="B22" s="15">
        <f>B23+B24</f>
        <v>164426544</v>
      </c>
      <c r="C22" s="15">
        <f>C23+C24</f>
        <v>182708309</v>
      </c>
      <c r="D22" s="71">
        <v>651262708</v>
      </c>
      <c r="E22" s="72">
        <v>693710729</v>
      </c>
      <c r="F22" s="72">
        <v>742074884</v>
      </c>
      <c r="G22" s="72">
        <f>SUM(G23:G26)</f>
        <v>761528733</v>
      </c>
    </row>
    <row r="23" spans="1:7" ht="47.25" x14ac:dyDescent="0.25">
      <c r="A23" s="8" t="s">
        <v>11</v>
      </c>
      <c r="B23" s="9">
        <v>93619082</v>
      </c>
      <c r="C23" s="9">
        <v>95171663</v>
      </c>
      <c r="D23" s="64">
        <v>104163164</v>
      </c>
      <c r="E23" s="69">
        <v>106668502</v>
      </c>
      <c r="F23" s="69">
        <v>106975889</v>
      </c>
      <c r="G23" s="69">
        <v>105853300</v>
      </c>
    </row>
    <row r="24" spans="1:7" ht="31.5" x14ac:dyDescent="0.25">
      <c r="A24" s="8" t="s">
        <v>12</v>
      </c>
      <c r="B24" s="9">
        <v>70807462</v>
      </c>
      <c r="C24" s="9">
        <v>87536646</v>
      </c>
      <c r="D24" s="64">
        <v>105910644</v>
      </c>
      <c r="E24" s="69">
        <v>112187924</v>
      </c>
      <c r="F24" s="69">
        <v>81327844</v>
      </c>
      <c r="G24" s="69">
        <v>71463234</v>
      </c>
    </row>
    <row r="25" spans="1:7" ht="15.75" x14ac:dyDescent="0.25">
      <c r="A25" s="8" t="s">
        <v>13</v>
      </c>
      <c r="B25" s="9">
        <v>229600000</v>
      </c>
      <c r="C25" s="9">
        <v>305200000</v>
      </c>
      <c r="D25" s="64">
        <v>366600000</v>
      </c>
      <c r="E25" s="69">
        <v>402200000</v>
      </c>
      <c r="F25" s="69">
        <v>442900000</v>
      </c>
      <c r="G25" s="69">
        <v>484100000</v>
      </c>
    </row>
    <row r="26" spans="1:7" ht="15.75" x14ac:dyDescent="0.25">
      <c r="A26" s="8" t="s">
        <v>14</v>
      </c>
      <c r="B26" s="9">
        <v>57757599</v>
      </c>
      <c r="C26" s="9">
        <v>63614248</v>
      </c>
      <c r="D26" s="64">
        <v>74588900</v>
      </c>
      <c r="E26" s="69">
        <v>72654303</v>
      </c>
      <c r="F26" s="69">
        <v>110871151</v>
      </c>
      <c r="G26" s="69">
        <v>100112199</v>
      </c>
    </row>
    <row r="27" spans="1:7" ht="15.75" x14ac:dyDescent="0.25">
      <c r="A27" s="14"/>
      <c r="B27" s="15">
        <f>B26+B25+B22+B20+B19+B17</f>
        <v>1343790330</v>
      </c>
      <c r="C27" s="15">
        <f>C26+C25+C22+C20+C19+C17</f>
        <v>1425566393</v>
      </c>
      <c r="D27" s="71">
        <v>1537999695</v>
      </c>
      <c r="E27" s="72">
        <v>1590975134</v>
      </c>
      <c r="F27" s="72">
        <v>1916291050</v>
      </c>
      <c r="G27" s="72">
        <f>G17+G19+G20+G22</f>
        <v>1992947636</v>
      </c>
    </row>
    <row r="28" spans="1:7" ht="15.75" x14ac:dyDescent="0.25">
      <c r="A28" s="14"/>
      <c r="B28" s="15"/>
      <c r="C28" s="15"/>
      <c r="D28" s="71"/>
      <c r="E28" s="69"/>
      <c r="F28" s="69"/>
      <c r="G28" s="69"/>
    </row>
    <row r="29" spans="1:7" ht="15.75" x14ac:dyDescent="0.25">
      <c r="A29" s="42" t="s">
        <v>58</v>
      </c>
      <c r="B29" s="15"/>
      <c r="C29" s="15"/>
      <c r="D29" s="71"/>
      <c r="E29" s="69"/>
      <c r="F29" s="69"/>
      <c r="G29" s="69"/>
    </row>
    <row r="30" spans="1:7" ht="15.75" x14ac:dyDescent="0.25">
      <c r="A30" s="43" t="s">
        <v>15</v>
      </c>
      <c r="B30" s="15">
        <f>B31+B32</f>
        <v>147146870</v>
      </c>
      <c r="C30" s="15">
        <f t="shared" ref="C30:G30" si="1">C31+C32</f>
        <v>66837195</v>
      </c>
      <c r="D30" s="15">
        <f t="shared" si="1"/>
        <v>68659629</v>
      </c>
      <c r="E30" s="15">
        <f t="shared" si="1"/>
        <v>69339434</v>
      </c>
      <c r="F30" s="15">
        <f t="shared" si="1"/>
        <v>108324583</v>
      </c>
      <c r="G30" s="15">
        <f t="shared" si="1"/>
        <v>102441554</v>
      </c>
    </row>
    <row r="31" spans="1:7" ht="15.75" x14ac:dyDescent="0.25">
      <c r="A31" s="8" t="s">
        <v>16</v>
      </c>
      <c r="B31" s="9">
        <v>25000000</v>
      </c>
      <c r="C31" s="9">
        <v>25000000</v>
      </c>
      <c r="D31" s="64">
        <v>25000000</v>
      </c>
      <c r="E31" s="69">
        <v>25000000</v>
      </c>
      <c r="F31" s="69">
        <v>25000000</v>
      </c>
      <c r="G31" s="69">
        <v>25000000</v>
      </c>
    </row>
    <row r="32" spans="1:7" ht="15.75" x14ac:dyDescent="0.25">
      <c r="A32" s="8" t="s">
        <v>18</v>
      </c>
      <c r="B32" s="9">
        <v>122146870</v>
      </c>
      <c r="C32" s="9">
        <v>41837195</v>
      </c>
      <c r="D32" s="64">
        <v>43659629</v>
      </c>
      <c r="E32" s="69">
        <v>44339434</v>
      </c>
      <c r="F32" s="69">
        <v>83324583</v>
      </c>
      <c r="G32" s="69">
        <v>77441554</v>
      </c>
    </row>
    <row r="33" spans="1:7" ht="15.75" x14ac:dyDescent="0.25">
      <c r="A33" s="8"/>
      <c r="B33" s="9"/>
      <c r="C33" s="9"/>
      <c r="D33" s="64"/>
      <c r="E33" s="69"/>
      <c r="F33" s="69"/>
      <c r="G33" s="69"/>
    </row>
    <row r="34" spans="1:7" ht="15.75" x14ac:dyDescent="0.25">
      <c r="A34" s="8" t="s">
        <v>17</v>
      </c>
      <c r="B34" s="9"/>
      <c r="C34" s="9"/>
      <c r="D34" s="64"/>
      <c r="E34" s="69">
        <v>157198614</v>
      </c>
      <c r="F34" s="69">
        <v>215225372</v>
      </c>
      <c r="G34" s="69">
        <v>241606673</v>
      </c>
    </row>
    <row r="35" spans="1:7" ht="15.75" x14ac:dyDescent="0.25">
      <c r="A35" s="8" t="s">
        <v>19</v>
      </c>
      <c r="B35" s="9">
        <v>24975985</v>
      </c>
      <c r="C35" s="9">
        <v>23315695</v>
      </c>
      <c r="D35" s="64">
        <v>14505751</v>
      </c>
      <c r="E35" s="69">
        <v>3863130</v>
      </c>
      <c r="F35" s="69">
        <v>5210139</v>
      </c>
      <c r="G35" s="69">
        <v>8450231</v>
      </c>
    </row>
    <row r="36" spans="1:7" ht="31.5" x14ac:dyDescent="0.25">
      <c r="A36" s="8" t="s">
        <v>20</v>
      </c>
      <c r="B36" s="9">
        <v>6362896</v>
      </c>
      <c r="C36" s="9">
        <v>5815838</v>
      </c>
      <c r="D36" s="64">
        <v>5661818</v>
      </c>
      <c r="E36" s="76">
        <v>6311796</v>
      </c>
      <c r="F36" s="76">
        <v>5793134</v>
      </c>
      <c r="G36" s="76">
        <v>5999732</v>
      </c>
    </row>
    <row r="37" spans="1:7" ht="15.75" x14ac:dyDescent="0.25">
      <c r="A37" s="8" t="s">
        <v>21</v>
      </c>
      <c r="B37" s="9">
        <v>156994508</v>
      </c>
      <c r="C37" s="9">
        <v>219766728</v>
      </c>
      <c r="D37" s="64">
        <v>256535936</v>
      </c>
      <c r="E37" s="69">
        <v>315713132</v>
      </c>
      <c r="F37" s="69">
        <v>364506166</v>
      </c>
      <c r="G37" s="69">
        <v>414494087</v>
      </c>
    </row>
    <row r="38" spans="1:7" ht="15.75" x14ac:dyDescent="0.25">
      <c r="A38" s="8" t="s">
        <v>22</v>
      </c>
      <c r="B38" s="9">
        <v>612353430</v>
      </c>
      <c r="C38" s="9">
        <v>680951943</v>
      </c>
      <c r="D38" s="64">
        <v>739802917</v>
      </c>
      <c r="E38" s="69">
        <v>705019155</v>
      </c>
      <c r="F38" s="69">
        <v>692771515</v>
      </c>
      <c r="G38" s="69">
        <v>697019449</v>
      </c>
    </row>
    <row r="39" spans="1:7" ht="15.75" x14ac:dyDescent="0.25">
      <c r="A39" s="8" t="s">
        <v>23</v>
      </c>
      <c r="B39" s="9">
        <f>425046156-29636416</f>
        <v>395409740</v>
      </c>
      <c r="C39" s="9">
        <f>460859510-32467484</f>
        <v>428392026</v>
      </c>
      <c r="D39" s="64">
        <v>452242066</v>
      </c>
      <c r="E39" s="69">
        <v>333017434</v>
      </c>
      <c r="F39" s="69">
        <v>524076506</v>
      </c>
      <c r="G39" s="69">
        <v>522571758</v>
      </c>
    </row>
    <row r="40" spans="1:7" ht="15.75" x14ac:dyDescent="0.25">
      <c r="A40" s="8" t="s">
        <v>24</v>
      </c>
      <c r="B40" s="9">
        <v>546901</v>
      </c>
      <c r="C40" s="9">
        <v>486968</v>
      </c>
      <c r="D40" s="64">
        <v>591578</v>
      </c>
      <c r="E40" s="69"/>
      <c r="F40" s="69"/>
      <c r="G40" s="69"/>
    </row>
    <row r="41" spans="1:7" ht="15.75" x14ac:dyDescent="0.25">
      <c r="A41" s="8" t="s">
        <v>25</v>
      </c>
      <c r="B41" s="9"/>
      <c r="C41" s="9"/>
      <c r="D41" s="64"/>
      <c r="E41" s="69">
        <v>512439</v>
      </c>
      <c r="F41" s="69">
        <v>383635</v>
      </c>
      <c r="G41" s="69">
        <v>364152</v>
      </c>
    </row>
    <row r="42" spans="1:7" ht="15.75" x14ac:dyDescent="0.25">
      <c r="A42" s="14"/>
      <c r="B42" s="15">
        <f>B30+B35+B36+B37+B38+B39+B40+B41+B34</f>
        <v>1343790330</v>
      </c>
      <c r="C42" s="15">
        <f t="shared" ref="C42:G42" si="2">C30+C35+C36+C37+C38+C39+C40+C41+C34</f>
        <v>1425566393</v>
      </c>
      <c r="D42" s="15">
        <f t="shared" si="2"/>
        <v>1537999695</v>
      </c>
      <c r="E42" s="15">
        <f t="shared" si="2"/>
        <v>1590975134</v>
      </c>
      <c r="F42" s="15">
        <f t="shared" si="2"/>
        <v>1916291050</v>
      </c>
      <c r="G42" s="15">
        <f t="shared" si="2"/>
        <v>1992947636</v>
      </c>
    </row>
    <row r="43" spans="1:7" ht="15.75" x14ac:dyDescent="0.25">
      <c r="A43" s="14"/>
      <c r="B43" s="73">
        <f t="shared" ref="B43:G43" si="3">B27-B42</f>
        <v>0</v>
      </c>
      <c r="C43" s="73">
        <f t="shared" si="3"/>
        <v>0</v>
      </c>
      <c r="D43" s="73">
        <f t="shared" si="3"/>
        <v>0</v>
      </c>
      <c r="E43" s="73">
        <f t="shared" si="3"/>
        <v>0</v>
      </c>
      <c r="F43" s="73">
        <f t="shared" si="3"/>
        <v>0</v>
      </c>
      <c r="G43" s="73">
        <f t="shared" si="3"/>
        <v>0</v>
      </c>
    </row>
    <row r="44" spans="1:7" ht="16.5" thickBot="1" x14ac:dyDescent="0.3">
      <c r="A44" s="44" t="s">
        <v>59</v>
      </c>
      <c r="B44" s="21">
        <f t="shared" ref="B44:G44" si="4">B17/(B8/10)</f>
        <v>18.262411520000001</v>
      </c>
      <c r="C44" s="21">
        <f t="shared" si="4"/>
        <v>17.890565333333335</v>
      </c>
      <c r="D44" s="21">
        <f t="shared" si="4"/>
        <v>17.364399775700935</v>
      </c>
      <c r="E44" s="21">
        <f t="shared" si="4"/>
        <v>17.848921894080998</v>
      </c>
      <c r="F44" s="21">
        <f t="shared" si="4"/>
        <v>18.748590355140188</v>
      </c>
      <c r="G44" s="21">
        <f t="shared" si="4"/>
        <v>24.063039526479752</v>
      </c>
    </row>
    <row r="45" spans="1:7" ht="15.75" x14ac:dyDescent="0.25">
      <c r="A45" s="44" t="s">
        <v>60</v>
      </c>
      <c r="B45" s="9">
        <f>B8/10</f>
        <v>37500000</v>
      </c>
      <c r="C45" s="9">
        <f t="shared" ref="C45:F45" si="5">C8/10</f>
        <v>37500000</v>
      </c>
      <c r="D45" s="9">
        <f t="shared" si="5"/>
        <v>40125000</v>
      </c>
      <c r="E45" s="73">
        <f t="shared" si="5"/>
        <v>40125000</v>
      </c>
      <c r="F45" s="73">
        <f t="shared" si="5"/>
        <v>40125000</v>
      </c>
      <c r="G45" s="73">
        <f>G8/10</f>
        <v>40125000</v>
      </c>
    </row>
    <row r="46" spans="1:7" ht="15.75" x14ac:dyDescent="0.25">
      <c r="A46" s="22"/>
      <c r="B46" s="23"/>
      <c r="C46" s="23"/>
      <c r="D46" s="24"/>
    </row>
    <row r="47" spans="1:7" ht="15.75" x14ac:dyDescent="0.25">
      <c r="A47" s="22"/>
      <c r="B47" s="23"/>
      <c r="C47" s="23"/>
      <c r="D47" s="25"/>
    </row>
    <row r="48" spans="1:7" ht="15.75" x14ac:dyDescent="0.25">
      <c r="A48" s="27"/>
      <c r="B48" s="28"/>
      <c r="C48" s="28"/>
      <c r="D48" s="29"/>
    </row>
    <row r="49" spans="1:4" ht="16.5" thickBot="1" x14ac:dyDescent="0.3">
      <c r="A49" s="31"/>
      <c r="B49" s="32"/>
      <c r="C49" s="32"/>
      <c r="D49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pane xSplit="1" ySplit="4" topLeftCell="B20" activePane="bottomRight" state="frozen"/>
      <selection pane="topRight" activeCell="B1" sqref="B1"/>
      <selection pane="bottomLeft" activeCell="A5" sqref="A5"/>
      <selection pane="bottomRight" activeCell="B29" sqref="B29"/>
    </sheetView>
  </sheetViews>
  <sheetFormatPr defaultRowHeight="15" x14ac:dyDescent="0.25"/>
  <cols>
    <col min="1" max="1" width="46.28515625" style="2" customWidth="1"/>
    <col min="2" max="3" width="18.42578125" style="2" customWidth="1"/>
    <col min="4" max="6" width="18.5703125" style="2" bestFit="1" customWidth="1"/>
    <col min="7" max="7" width="14.28515625" style="2" bestFit="1" customWidth="1"/>
    <col min="8" max="16384" width="9.140625" style="2"/>
  </cols>
  <sheetData>
    <row r="1" spans="1:7" ht="18.75" x14ac:dyDescent="0.3">
      <c r="A1" s="3" t="s">
        <v>0</v>
      </c>
      <c r="B1" s="3"/>
      <c r="C1" s="3"/>
    </row>
    <row r="2" spans="1:7" x14ac:dyDescent="0.25">
      <c r="A2" s="34" t="s">
        <v>51</v>
      </c>
    </row>
    <row r="3" spans="1:7" ht="15.75" thickBot="1" x14ac:dyDescent="0.3">
      <c r="A3" s="34" t="s">
        <v>52</v>
      </c>
    </row>
    <row r="4" spans="1:7" ht="15.75" x14ac:dyDescent="0.25">
      <c r="A4" s="45"/>
      <c r="B4" s="46">
        <v>2013</v>
      </c>
      <c r="C4" s="46">
        <v>2014</v>
      </c>
      <c r="D4" s="47">
        <v>2015</v>
      </c>
      <c r="E4" s="47">
        <v>2016</v>
      </c>
      <c r="F4" s="48">
        <v>2017</v>
      </c>
      <c r="G4" s="58">
        <v>2018</v>
      </c>
    </row>
    <row r="5" spans="1:7" ht="15.75" x14ac:dyDescent="0.25">
      <c r="A5" s="60" t="s">
        <v>61</v>
      </c>
      <c r="B5" s="57"/>
      <c r="C5" s="57"/>
      <c r="D5" s="58"/>
      <c r="E5" s="58"/>
      <c r="F5" s="59"/>
    </row>
    <row r="6" spans="1:7" ht="15.75" x14ac:dyDescent="0.25">
      <c r="A6" s="22" t="s">
        <v>26</v>
      </c>
      <c r="B6" s="49">
        <v>83130518</v>
      </c>
      <c r="C6" s="49">
        <v>66816632</v>
      </c>
      <c r="D6" s="50">
        <v>49352865</v>
      </c>
      <c r="E6" s="50" t="s">
        <v>2</v>
      </c>
      <c r="F6" s="51" t="s">
        <v>2</v>
      </c>
    </row>
    <row r="7" spans="1:7" ht="15.75" x14ac:dyDescent="0.25">
      <c r="A7" s="22" t="s">
        <v>27</v>
      </c>
      <c r="B7" s="49"/>
      <c r="C7" s="49"/>
      <c r="D7" s="50" t="s">
        <v>2</v>
      </c>
      <c r="E7" s="50">
        <v>46111738</v>
      </c>
      <c r="F7" s="51">
        <v>41989190</v>
      </c>
      <c r="G7" s="2">
        <v>41373526</v>
      </c>
    </row>
    <row r="8" spans="1:7" ht="15.75" x14ac:dyDescent="0.25">
      <c r="A8" s="22" t="s">
        <v>28</v>
      </c>
      <c r="B8" s="49">
        <v>1650498</v>
      </c>
      <c r="C8" s="49">
        <v>5729047</v>
      </c>
      <c r="D8" s="50">
        <v>1848016</v>
      </c>
      <c r="E8" s="50">
        <v>3251374</v>
      </c>
      <c r="F8" s="51">
        <v>7587978</v>
      </c>
      <c r="G8" s="61">
        <v>4387381</v>
      </c>
    </row>
    <row r="9" spans="1:7" ht="15.75" x14ac:dyDescent="0.25">
      <c r="A9" s="60" t="s">
        <v>29</v>
      </c>
      <c r="B9" s="52">
        <f>SUM(B10:B12)</f>
        <v>82106613</v>
      </c>
      <c r="C9" s="52">
        <f t="shared" ref="C9:D9" si="0">SUM(C10:C12)</f>
        <v>86486490</v>
      </c>
      <c r="D9" s="52">
        <f t="shared" si="0"/>
        <v>81958412</v>
      </c>
      <c r="E9" s="52">
        <f>SUM(E10:E12)</f>
        <v>63680911</v>
      </c>
      <c r="F9" s="52">
        <f t="shared" ref="F9" si="1">SUM(F10:F12)</f>
        <v>71469668</v>
      </c>
      <c r="G9" s="74">
        <f>SUM(G10:G12)</f>
        <v>81357156</v>
      </c>
    </row>
    <row r="10" spans="1:7" ht="15.75" x14ac:dyDescent="0.25">
      <c r="A10" s="22" t="s">
        <v>30</v>
      </c>
      <c r="B10" s="49">
        <v>30035672</v>
      </c>
      <c r="C10" s="49">
        <v>14387746</v>
      </c>
      <c r="D10" s="50">
        <v>17434269</v>
      </c>
      <c r="E10" s="50">
        <v>12073253</v>
      </c>
      <c r="F10" s="51">
        <v>27738090</v>
      </c>
      <c r="G10" s="61">
        <v>22878016</v>
      </c>
    </row>
    <row r="11" spans="1:7" ht="15.75" x14ac:dyDescent="0.25">
      <c r="A11" s="22" t="s">
        <v>31</v>
      </c>
      <c r="B11" s="49">
        <v>51840119</v>
      </c>
      <c r="C11" s="49">
        <v>67835214</v>
      </c>
      <c r="D11" s="50">
        <v>59419654</v>
      </c>
      <c r="E11" s="50">
        <v>49427635</v>
      </c>
      <c r="F11" s="51">
        <v>38424595</v>
      </c>
      <c r="G11" s="61">
        <v>53811024</v>
      </c>
    </row>
    <row r="12" spans="1:7" ht="15.75" x14ac:dyDescent="0.25">
      <c r="A12" s="22" t="s">
        <v>32</v>
      </c>
      <c r="B12" s="49">
        <v>230822</v>
      </c>
      <c r="C12" s="49">
        <v>4263530</v>
      </c>
      <c r="D12" s="50">
        <v>5104489</v>
      </c>
      <c r="E12" s="50">
        <v>2180023</v>
      </c>
      <c r="F12" s="51">
        <v>5306983</v>
      </c>
      <c r="G12" s="61">
        <v>4668116</v>
      </c>
    </row>
    <row r="13" spans="1:7" ht="15.75" x14ac:dyDescent="0.25">
      <c r="A13" s="27"/>
      <c r="B13" s="52">
        <f>SUM(B6:B9)</f>
        <v>166887629</v>
      </c>
      <c r="C13" s="52">
        <f>SUM(C6:C9)</f>
        <v>159032169</v>
      </c>
      <c r="D13" s="52">
        <f>SUM(D6:D9)</f>
        <v>133159293</v>
      </c>
      <c r="E13" s="52">
        <f>SUM(E6:E9)</f>
        <v>113044023</v>
      </c>
      <c r="F13" s="52">
        <f>SUM(F6:F9)</f>
        <v>121046836</v>
      </c>
      <c r="G13" s="74">
        <f>G7+G8+G9</f>
        <v>127118063</v>
      </c>
    </row>
    <row r="14" spans="1:7" ht="15.75" x14ac:dyDescent="0.25">
      <c r="A14" s="27"/>
      <c r="B14" s="52"/>
      <c r="C14" s="52"/>
      <c r="D14" s="52"/>
      <c r="E14" s="52"/>
      <c r="F14" s="52"/>
    </row>
    <row r="15" spans="1:7" ht="15.75" x14ac:dyDescent="0.25">
      <c r="A15" s="60" t="s">
        <v>62</v>
      </c>
      <c r="B15" s="52">
        <f>SUM(B16:B23)</f>
        <v>8406368</v>
      </c>
      <c r="C15" s="52">
        <f t="shared" ref="C15:F15" si="2">SUM(C16:C23)</f>
        <v>14518181</v>
      </c>
      <c r="D15" s="52">
        <f t="shared" si="2"/>
        <v>14568737</v>
      </c>
      <c r="E15" s="52">
        <f t="shared" si="2"/>
        <v>13221030</v>
      </c>
      <c r="F15" s="52">
        <f t="shared" si="2"/>
        <v>4863329</v>
      </c>
      <c r="G15" s="74">
        <f>SUM(G16:G23)</f>
        <v>6139553</v>
      </c>
    </row>
    <row r="16" spans="1:7" ht="15.75" x14ac:dyDescent="0.25">
      <c r="A16" s="22" t="s">
        <v>33</v>
      </c>
      <c r="B16" s="49">
        <v>2629351</v>
      </c>
      <c r="C16" s="49">
        <v>3308721</v>
      </c>
      <c r="D16" s="50">
        <v>4478996</v>
      </c>
      <c r="E16" s="50">
        <v>3848687</v>
      </c>
      <c r="F16" s="51">
        <v>497231</v>
      </c>
      <c r="G16" s="61">
        <v>1252757</v>
      </c>
    </row>
    <row r="17" spans="1:7" ht="15.75" x14ac:dyDescent="0.25">
      <c r="A17" s="22" t="s">
        <v>34</v>
      </c>
      <c r="B17" s="49">
        <v>11500</v>
      </c>
      <c r="C17" s="49">
        <v>27945</v>
      </c>
      <c r="D17" s="50" t="s">
        <v>2</v>
      </c>
      <c r="E17" s="50">
        <v>11040</v>
      </c>
      <c r="F17" s="51">
        <v>59203</v>
      </c>
      <c r="G17" s="61">
        <v>123900</v>
      </c>
    </row>
    <row r="18" spans="1:7" ht="15.75" x14ac:dyDescent="0.25">
      <c r="A18" s="22" t="s">
        <v>35</v>
      </c>
      <c r="B18" s="49">
        <v>180500</v>
      </c>
      <c r="C18" s="49">
        <v>200000</v>
      </c>
      <c r="D18" s="50">
        <v>250000</v>
      </c>
      <c r="E18" s="50">
        <v>215000</v>
      </c>
      <c r="F18" s="51">
        <v>250000</v>
      </c>
      <c r="G18" s="61">
        <v>1315000</v>
      </c>
    </row>
    <row r="19" spans="1:7" ht="15.75" x14ac:dyDescent="0.25">
      <c r="A19" s="22" t="s">
        <v>36</v>
      </c>
      <c r="B19" s="49"/>
      <c r="C19" s="49">
        <v>7225697</v>
      </c>
      <c r="D19" s="50">
        <v>5929528</v>
      </c>
      <c r="E19" s="50">
        <v>4991150</v>
      </c>
      <c r="F19" s="51" t="s">
        <v>2</v>
      </c>
    </row>
    <row r="20" spans="1:7" ht="15.75" x14ac:dyDescent="0.25">
      <c r="A20" s="22" t="s">
        <v>37</v>
      </c>
      <c r="B20" s="49">
        <v>240750</v>
      </c>
      <c r="C20" s="49">
        <v>258750</v>
      </c>
      <c r="D20" s="50" t="s">
        <v>2</v>
      </c>
      <c r="E20" s="50">
        <v>314000</v>
      </c>
      <c r="F20" s="51">
        <v>504500</v>
      </c>
      <c r="G20" s="61">
        <v>314000</v>
      </c>
    </row>
    <row r="21" spans="1:7" ht="15.75" x14ac:dyDescent="0.25">
      <c r="A21" s="22" t="s">
        <v>38</v>
      </c>
      <c r="B21" s="49">
        <v>1903000</v>
      </c>
      <c r="C21" s="49">
        <v>666000</v>
      </c>
      <c r="D21" s="50">
        <v>760829</v>
      </c>
      <c r="E21" s="50">
        <v>890250</v>
      </c>
      <c r="F21" s="51">
        <v>987250</v>
      </c>
      <c r="G21" s="61">
        <v>837250</v>
      </c>
    </row>
    <row r="22" spans="1:7" ht="15.75" x14ac:dyDescent="0.25">
      <c r="A22" s="22" t="s">
        <v>39</v>
      </c>
      <c r="B22" s="49">
        <v>3441267</v>
      </c>
      <c r="C22" s="49">
        <v>2831068</v>
      </c>
      <c r="D22" s="50">
        <v>2943484</v>
      </c>
      <c r="E22" s="50">
        <v>2950903</v>
      </c>
      <c r="F22" s="51">
        <v>2565145</v>
      </c>
      <c r="G22" s="61">
        <v>2296646</v>
      </c>
    </row>
    <row r="23" spans="1:7" ht="15.75" x14ac:dyDescent="0.25">
      <c r="A23" s="22" t="s">
        <v>40</v>
      </c>
      <c r="B23" s="49"/>
      <c r="C23" s="49"/>
      <c r="D23" s="50">
        <v>205900</v>
      </c>
      <c r="E23" s="50" t="s">
        <v>2</v>
      </c>
      <c r="F23" s="51" t="s">
        <v>2</v>
      </c>
    </row>
    <row r="24" spans="1:7" ht="15.75" x14ac:dyDescent="0.25">
      <c r="A24" s="22"/>
      <c r="B24" s="49"/>
      <c r="C24" s="49"/>
      <c r="D24" s="50"/>
      <c r="E24" s="50"/>
      <c r="F24" s="61"/>
    </row>
    <row r="25" spans="1:7" ht="15.75" x14ac:dyDescent="0.25">
      <c r="A25" s="44" t="s">
        <v>63</v>
      </c>
      <c r="B25" s="52">
        <f>B13-B15</f>
        <v>158481261</v>
      </c>
      <c r="C25" s="52">
        <f t="shared" ref="C25:G25" si="3">C13-C15</f>
        <v>144513988</v>
      </c>
      <c r="D25" s="52">
        <f t="shared" si="3"/>
        <v>118590556</v>
      </c>
      <c r="E25" s="52">
        <f t="shared" si="3"/>
        <v>99822993</v>
      </c>
      <c r="F25" s="52">
        <f t="shared" si="3"/>
        <v>116183507</v>
      </c>
      <c r="G25" s="52">
        <f t="shared" si="3"/>
        <v>120978510</v>
      </c>
    </row>
    <row r="26" spans="1:7" ht="15.75" x14ac:dyDescent="0.25">
      <c r="A26" s="40" t="s">
        <v>64</v>
      </c>
      <c r="B26" s="49">
        <f>B27+B28</f>
        <v>74600000</v>
      </c>
      <c r="C26" s="49">
        <f t="shared" ref="C26:G26" si="4">C27+C28</f>
        <v>75600000</v>
      </c>
      <c r="D26" s="49">
        <f t="shared" si="4"/>
        <v>61400000</v>
      </c>
      <c r="E26" s="49">
        <f t="shared" si="4"/>
        <v>35600000</v>
      </c>
      <c r="F26" s="49">
        <f t="shared" si="4"/>
        <v>40700000</v>
      </c>
      <c r="G26" s="49">
        <f t="shared" si="4"/>
        <v>41200000</v>
      </c>
    </row>
    <row r="27" spans="1:7" ht="15.75" x14ac:dyDescent="0.25">
      <c r="A27" s="77" t="s">
        <v>78</v>
      </c>
      <c r="B27" s="49">
        <v>74600000</v>
      </c>
      <c r="C27" s="49">
        <v>75600000</v>
      </c>
      <c r="D27" s="50">
        <v>61400000</v>
      </c>
      <c r="E27" s="50">
        <v>35600000</v>
      </c>
      <c r="F27" s="51">
        <v>40700000</v>
      </c>
      <c r="G27" s="61">
        <v>41200000</v>
      </c>
    </row>
    <row r="28" spans="1:7" ht="15.75" x14ac:dyDescent="0.25">
      <c r="A28" s="77" t="s">
        <v>79</v>
      </c>
      <c r="B28" s="49"/>
      <c r="C28" s="49"/>
      <c r="D28" s="50"/>
      <c r="E28" s="50"/>
      <c r="F28" s="61"/>
      <c r="G28" s="61"/>
    </row>
    <row r="29" spans="1:7" ht="15.75" x14ac:dyDescent="0.25">
      <c r="A29" s="44" t="s">
        <v>65</v>
      </c>
      <c r="B29" s="52">
        <f t="shared" ref="B29:G29" si="5">B25-B26</f>
        <v>83881261</v>
      </c>
      <c r="C29" s="52">
        <f t="shared" si="5"/>
        <v>68913988</v>
      </c>
      <c r="D29" s="52">
        <f t="shared" si="5"/>
        <v>57190556</v>
      </c>
      <c r="E29" s="52">
        <f t="shared" si="5"/>
        <v>64222993</v>
      </c>
      <c r="F29" s="52">
        <f t="shared" si="5"/>
        <v>75483507</v>
      </c>
      <c r="G29" s="52">
        <f t="shared" si="5"/>
        <v>79778510</v>
      </c>
    </row>
    <row r="30" spans="1:7" ht="15.75" x14ac:dyDescent="0.25">
      <c r="A30" s="62"/>
      <c r="B30" s="52"/>
      <c r="C30" s="52"/>
      <c r="D30" s="52"/>
      <c r="E30" s="52"/>
      <c r="F30" s="52"/>
    </row>
    <row r="31" spans="1:7" ht="15.75" x14ac:dyDescent="0.25">
      <c r="A31" s="62"/>
      <c r="B31" s="52"/>
      <c r="C31" s="52"/>
      <c r="D31" s="52"/>
      <c r="E31" s="52"/>
      <c r="F31" s="52"/>
    </row>
    <row r="32" spans="1:7" ht="16.5" thickBot="1" x14ac:dyDescent="0.3">
      <c r="A32" s="44" t="s">
        <v>66</v>
      </c>
      <c r="B32" s="33">
        <f>B29/('1'!B8/10)</f>
        <v>2.2368336266666669</v>
      </c>
      <c r="C32" s="33">
        <f>C29/('1'!C8/10)</f>
        <v>1.8377063466666668</v>
      </c>
      <c r="D32" s="33">
        <f>D29/('1'!D8/10)</f>
        <v>1.4253098068535826</v>
      </c>
      <c r="E32" s="33">
        <f>E29/('1'!E8/10)</f>
        <v>1.6005730342679128</v>
      </c>
      <c r="F32" s="33">
        <f>F29/('1'!F8/10)</f>
        <v>1.8812088971962617</v>
      </c>
      <c r="G32" s="33">
        <f>G29/('1'!G8/10)</f>
        <v>1.9882494704049845</v>
      </c>
    </row>
    <row r="33" spans="1:7" ht="15.75" x14ac:dyDescent="0.25">
      <c r="A33" s="63" t="s">
        <v>67</v>
      </c>
      <c r="B33" s="10">
        <v>37500000</v>
      </c>
      <c r="C33" s="10">
        <v>37500000</v>
      </c>
      <c r="D33" s="13">
        <v>40125000</v>
      </c>
      <c r="E33" s="13">
        <v>40125000</v>
      </c>
      <c r="F33" s="12">
        <v>40125000</v>
      </c>
      <c r="G33" s="2">
        <f>'1'!G8/10</f>
        <v>40125000</v>
      </c>
    </row>
    <row r="34" spans="1:7" ht="15.75" x14ac:dyDescent="0.25">
      <c r="A34" s="8"/>
      <c r="B34" s="10"/>
      <c r="C34" s="10"/>
      <c r="D34" s="11"/>
      <c r="E34" s="11"/>
      <c r="F34" s="12"/>
    </row>
    <row r="35" spans="1:7" ht="15.75" x14ac:dyDescent="0.25">
      <c r="A35" s="8"/>
      <c r="B35" s="10"/>
      <c r="C35" s="10"/>
      <c r="D35" s="11"/>
      <c r="E35" s="11"/>
      <c r="F35" s="12"/>
    </row>
    <row r="36" spans="1:7" ht="15.75" x14ac:dyDescent="0.25">
      <c r="A36" s="8"/>
      <c r="B36" s="10"/>
      <c r="C36" s="10"/>
      <c r="D36" s="13"/>
      <c r="E36" s="13"/>
      <c r="F36" s="12"/>
    </row>
    <row r="37" spans="1:7" ht="15.75" x14ac:dyDescent="0.25">
      <c r="A37" s="8"/>
      <c r="B37" s="10"/>
      <c r="C37" s="10"/>
      <c r="D37" s="11"/>
      <c r="E37" s="13"/>
      <c r="F37" s="19"/>
    </row>
    <row r="38" spans="1:7" ht="15.75" x14ac:dyDescent="0.25">
      <c r="A38" s="8"/>
      <c r="B38" s="10"/>
      <c r="C38" s="10"/>
      <c r="D38" s="11"/>
      <c r="E38" s="11"/>
      <c r="F38" s="19"/>
    </row>
    <row r="39" spans="1:7" ht="15.75" x14ac:dyDescent="0.25">
      <c r="A39" s="8"/>
      <c r="B39" s="10"/>
      <c r="C39" s="10"/>
      <c r="D39" s="11"/>
      <c r="E39" s="11"/>
      <c r="F39" s="12"/>
    </row>
    <row r="40" spans="1:7" ht="15.75" x14ac:dyDescent="0.25">
      <c r="A40" s="8"/>
      <c r="B40" s="10"/>
      <c r="C40" s="10"/>
      <c r="D40" s="13"/>
      <c r="E40" s="11"/>
      <c r="F40" s="19"/>
    </row>
    <row r="41" spans="1:7" ht="15.75" x14ac:dyDescent="0.25">
      <c r="A41" s="8"/>
      <c r="B41" s="10"/>
      <c r="C41" s="10"/>
      <c r="D41" s="11"/>
      <c r="E41" s="13"/>
      <c r="F41" s="19"/>
    </row>
    <row r="42" spans="1:7" ht="15.75" x14ac:dyDescent="0.25">
      <c r="A42" s="14"/>
      <c r="B42" s="16"/>
      <c r="C42" s="16"/>
      <c r="D42" s="17"/>
      <c r="E42" s="17"/>
      <c r="F42" s="18"/>
    </row>
    <row r="43" spans="1:7" ht="15.75" x14ac:dyDescent="0.25">
      <c r="A43" s="14"/>
      <c r="B43" s="16"/>
      <c r="C43" s="16"/>
      <c r="D43" s="17"/>
      <c r="E43" s="17"/>
      <c r="F43" s="18"/>
    </row>
    <row r="44" spans="1:7" ht="15.75" x14ac:dyDescent="0.25">
      <c r="A44" s="8"/>
      <c r="B44" s="10"/>
      <c r="C44" s="10"/>
      <c r="D44" s="11"/>
      <c r="E44" s="11"/>
      <c r="F44" s="12"/>
    </row>
    <row r="45" spans="1:7" ht="15.75" x14ac:dyDescent="0.25">
      <c r="A45" s="8"/>
      <c r="B45" s="10"/>
      <c r="C45" s="10"/>
      <c r="D45" s="11"/>
      <c r="E45" s="11"/>
      <c r="F45" s="12"/>
    </row>
    <row r="46" spans="1:7" ht="15.75" x14ac:dyDescent="0.25">
      <c r="A46" s="8"/>
      <c r="B46" s="10"/>
      <c r="C46" s="10"/>
      <c r="D46" s="11"/>
      <c r="E46" s="11"/>
      <c r="F46" s="12"/>
    </row>
    <row r="47" spans="1:7" ht="15.75" x14ac:dyDescent="0.25">
      <c r="A47" s="14"/>
      <c r="B47" s="16"/>
      <c r="C47" s="16"/>
      <c r="D47" s="13"/>
      <c r="E47" s="17"/>
      <c r="F47" s="18"/>
    </row>
    <row r="48" spans="1:7" ht="16.5" thickBot="1" x14ac:dyDescent="0.3">
      <c r="A48" s="8"/>
      <c r="B48" s="10"/>
      <c r="C48" s="10"/>
      <c r="D48" s="11"/>
      <c r="E48" s="11"/>
      <c r="F48" s="12"/>
    </row>
    <row r="49" spans="1:6" ht="16.5" thickBot="1" x14ac:dyDescent="0.3">
      <c r="A49" s="14"/>
      <c r="B49" s="16"/>
      <c r="C49" s="16"/>
      <c r="D49" s="53"/>
      <c r="E49" s="54"/>
      <c r="F49" s="55"/>
    </row>
    <row r="50" spans="1:6" ht="16.5" thickBot="1" x14ac:dyDescent="0.3">
      <c r="A50" s="20"/>
      <c r="B50" s="56"/>
      <c r="C50" s="56"/>
      <c r="D50" s="21"/>
      <c r="E50" s="21"/>
      <c r="F50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abSelected="1" topLeftCell="B1" workbookViewId="0">
      <pane xSplit="1" ySplit="4" topLeftCell="G5" activePane="bottomRight" state="frozen"/>
      <selection activeCell="B1" sqref="B1"/>
      <selection pane="topRight" activeCell="C1" sqref="C1"/>
      <selection pane="bottomLeft" activeCell="B5" sqref="B5"/>
      <selection pane="bottomRight" activeCell="K13" sqref="K13"/>
    </sheetView>
  </sheetViews>
  <sheetFormatPr defaultRowHeight="15" x14ac:dyDescent="0.25"/>
  <cols>
    <col min="1" max="1" width="8.140625" style="1" customWidth="1"/>
    <col min="2" max="2" width="52" style="1" customWidth="1"/>
    <col min="3" max="4" width="14.5703125" style="1" bestFit="1" customWidth="1"/>
    <col min="5" max="5" width="19.42578125" style="1" bestFit="1" customWidth="1"/>
    <col min="6" max="7" width="14.5703125" style="1" bestFit="1" customWidth="1"/>
    <col min="8" max="8" width="13.7109375" style="1" bestFit="1" customWidth="1"/>
    <col min="9" max="16384" width="9.140625" style="1"/>
  </cols>
  <sheetData>
    <row r="1" spans="2:8" ht="18.75" x14ac:dyDescent="0.3">
      <c r="B1" s="3" t="s">
        <v>0</v>
      </c>
      <c r="C1" s="3"/>
      <c r="D1" s="3"/>
    </row>
    <row r="2" spans="2:8" ht="15.75" x14ac:dyDescent="0.25">
      <c r="B2" s="66" t="s">
        <v>68</v>
      </c>
    </row>
    <row r="3" spans="2:8" ht="15.75" thickBot="1" x14ac:dyDescent="0.3">
      <c r="B3" s="34" t="s">
        <v>52</v>
      </c>
    </row>
    <row r="4" spans="2:8" ht="15.75" x14ac:dyDescent="0.25">
      <c r="B4" s="4"/>
      <c r="C4" s="5">
        <v>2013</v>
      </c>
      <c r="D4" s="5">
        <v>2014</v>
      </c>
      <c r="E4" s="6">
        <v>2015</v>
      </c>
      <c r="F4" s="6">
        <v>2016</v>
      </c>
      <c r="G4" s="7">
        <v>2017</v>
      </c>
      <c r="H4" s="75">
        <v>2018</v>
      </c>
    </row>
    <row r="5" spans="2:8" ht="15.75" x14ac:dyDescent="0.25">
      <c r="B5" s="44" t="s">
        <v>69</v>
      </c>
      <c r="C5" s="36"/>
      <c r="D5" s="36"/>
      <c r="E5" s="37"/>
      <c r="F5" s="37"/>
      <c r="G5" s="38"/>
    </row>
    <row r="6" spans="2:8" ht="15.75" x14ac:dyDescent="0.25">
      <c r="B6" s="8" t="s">
        <v>41</v>
      </c>
      <c r="C6" s="9">
        <v>360710841</v>
      </c>
      <c r="D6" s="9">
        <v>332632958</v>
      </c>
      <c r="E6" s="64" t="s">
        <v>2</v>
      </c>
      <c r="F6" s="64">
        <v>353998772</v>
      </c>
      <c r="G6" s="65">
        <v>401954065</v>
      </c>
      <c r="H6" s="1">
        <v>382482305</v>
      </c>
    </row>
    <row r="7" spans="2:8" ht="15.75" x14ac:dyDescent="0.25">
      <c r="B7" s="8" t="s">
        <v>42</v>
      </c>
      <c r="C7" s="9"/>
      <c r="D7" s="9"/>
      <c r="E7" s="64">
        <v>359680234</v>
      </c>
      <c r="F7" s="64">
        <v>-257938456</v>
      </c>
      <c r="G7" s="65">
        <v>-291940868</v>
      </c>
      <c r="H7" s="1">
        <v>-305273958</v>
      </c>
    </row>
    <row r="8" spans="2:8" ht="15.75" x14ac:dyDescent="0.25">
      <c r="B8" s="8" t="s">
        <v>43</v>
      </c>
      <c r="C8" s="9">
        <v>-60141383</v>
      </c>
      <c r="D8" s="9">
        <v>-56582944</v>
      </c>
      <c r="E8" s="64">
        <v>-55767875</v>
      </c>
      <c r="F8" s="64">
        <v>-43888454</v>
      </c>
      <c r="G8" s="65">
        <v>-30403315</v>
      </c>
      <c r="H8" s="1">
        <v>-44335493</v>
      </c>
    </row>
    <row r="9" spans="2:8" ht="15.75" x14ac:dyDescent="0.25">
      <c r="B9" s="8" t="s">
        <v>44</v>
      </c>
      <c r="C9" s="9">
        <v>-215817296</v>
      </c>
      <c r="D9" s="9">
        <v>-248514396</v>
      </c>
      <c r="E9" s="64">
        <v>-248028957</v>
      </c>
      <c r="F9" s="64" t="s">
        <v>2</v>
      </c>
      <c r="G9" s="65" t="s">
        <v>2</v>
      </c>
    </row>
    <row r="10" spans="2:8" ht="15.75" x14ac:dyDescent="0.25">
      <c r="B10" s="14"/>
      <c r="C10" s="15">
        <f>SUM(C6:C9)</f>
        <v>84752162</v>
      </c>
      <c r="D10" s="15">
        <f t="shared" ref="D10:G10" si="0">SUM(D6:D9)</f>
        <v>27535618</v>
      </c>
      <c r="E10" s="15">
        <f t="shared" si="0"/>
        <v>55883402</v>
      </c>
      <c r="F10" s="15">
        <f t="shared" si="0"/>
        <v>52171862</v>
      </c>
      <c r="G10" s="15">
        <f t="shared" si="0"/>
        <v>79609882</v>
      </c>
      <c r="H10" s="75">
        <f>SUM(H6:H9)</f>
        <v>32872854</v>
      </c>
    </row>
    <row r="11" spans="2:8" ht="15.75" x14ac:dyDescent="0.25">
      <c r="B11" s="44" t="s">
        <v>70</v>
      </c>
      <c r="C11" s="15"/>
      <c r="D11" s="15"/>
      <c r="E11" s="15"/>
      <c r="F11" s="15"/>
      <c r="G11" s="15"/>
    </row>
    <row r="12" spans="2:8" ht="15.75" x14ac:dyDescent="0.25">
      <c r="B12" s="8" t="s">
        <v>45</v>
      </c>
      <c r="C12" s="9">
        <v>-63068414</v>
      </c>
      <c r="D12" s="9">
        <v>-35813354</v>
      </c>
      <c r="E12" s="64">
        <v>-26793524</v>
      </c>
      <c r="F12" s="64">
        <v>-41038358</v>
      </c>
      <c r="G12" s="65">
        <v>-58528383</v>
      </c>
      <c r="H12" s="1">
        <v>-991029</v>
      </c>
    </row>
    <row r="13" spans="2:8" ht="15.75" x14ac:dyDescent="0.25">
      <c r="B13" s="8" t="s">
        <v>77</v>
      </c>
      <c r="C13" s="9"/>
      <c r="D13" s="9"/>
      <c r="E13" s="64"/>
      <c r="F13" s="64"/>
      <c r="G13" s="65"/>
      <c r="H13" s="1">
        <v>-26381301</v>
      </c>
    </row>
    <row r="14" spans="2:8" ht="15.75" x14ac:dyDescent="0.25">
      <c r="B14" s="8" t="s">
        <v>46</v>
      </c>
      <c r="C14" s="9">
        <v>-16000000</v>
      </c>
      <c r="D14" s="9"/>
      <c r="E14" s="64" t="s">
        <v>2</v>
      </c>
      <c r="F14" s="64">
        <v>811342</v>
      </c>
      <c r="G14" s="65">
        <v>17500</v>
      </c>
      <c r="H14" s="1">
        <v>205000</v>
      </c>
    </row>
    <row r="15" spans="2:8" ht="15.75" x14ac:dyDescent="0.25">
      <c r="B15" s="8" t="s">
        <v>47</v>
      </c>
      <c r="C15" s="9">
        <v>-2321605</v>
      </c>
      <c r="D15" s="9">
        <v>82776577</v>
      </c>
      <c r="E15" s="64">
        <v>1435277</v>
      </c>
      <c r="F15" s="64">
        <v>-222269</v>
      </c>
      <c r="G15" s="65">
        <v>-26030811</v>
      </c>
      <c r="H15" s="1">
        <v>10244149</v>
      </c>
    </row>
    <row r="16" spans="2:8" ht="15.75" x14ac:dyDescent="0.25">
      <c r="B16" s="8" t="s">
        <v>48</v>
      </c>
      <c r="C16" s="9">
        <v>85160733</v>
      </c>
      <c r="D16" s="9">
        <v>68476922</v>
      </c>
      <c r="E16" s="64">
        <v>58162809</v>
      </c>
      <c r="F16" s="64">
        <v>2783900</v>
      </c>
      <c r="G16" s="65">
        <v>40642181</v>
      </c>
      <c r="H16" s="1">
        <v>38133434</v>
      </c>
    </row>
    <row r="17" spans="2:9" ht="15.75" x14ac:dyDescent="0.25">
      <c r="B17" s="14"/>
      <c r="C17" s="15">
        <f>SUM(C12:C16)</f>
        <v>3770714</v>
      </c>
      <c r="D17" s="15">
        <f t="shared" ref="D17:G17" si="1">SUM(D12:D16)</f>
        <v>115440145</v>
      </c>
      <c r="E17" s="15">
        <f t="shared" si="1"/>
        <v>32804562</v>
      </c>
      <c r="F17" s="15">
        <f t="shared" si="1"/>
        <v>-37665385</v>
      </c>
      <c r="G17" s="15">
        <f t="shared" si="1"/>
        <v>-43899513</v>
      </c>
      <c r="H17" s="75">
        <f>SUM(H12:H16)</f>
        <v>21210253</v>
      </c>
    </row>
    <row r="18" spans="2:9" ht="15.75" x14ac:dyDescent="0.25">
      <c r="B18" s="44" t="s">
        <v>71</v>
      </c>
      <c r="C18" s="15"/>
      <c r="D18" s="15"/>
      <c r="E18" s="15"/>
      <c r="F18" s="15"/>
      <c r="G18" s="15"/>
    </row>
    <row r="19" spans="2:9" ht="15.75" x14ac:dyDescent="0.25">
      <c r="B19" s="8" t="s">
        <v>49</v>
      </c>
      <c r="C19" s="9">
        <v>-60000</v>
      </c>
      <c r="D19" s="9">
        <v>-18000</v>
      </c>
      <c r="E19" s="64">
        <v>-24000</v>
      </c>
      <c r="F19" s="64">
        <v>-35992</v>
      </c>
      <c r="G19" s="65" t="s">
        <v>2</v>
      </c>
    </row>
    <row r="20" spans="2:9" ht="15.75" x14ac:dyDescent="0.25">
      <c r="B20" s="8" t="s">
        <v>50</v>
      </c>
      <c r="C20" s="9">
        <v>-74424492</v>
      </c>
      <c r="D20" s="9">
        <v>-74359250</v>
      </c>
      <c r="E20" s="64">
        <v>-29812990</v>
      </c>
      <c r="F20" s="64">
        <v>-49254247</v>
      </c>
      <c r="G20" s="65">
        <v>-47958009</v>
      </c>
      <c r="H20" s="1">
        <v>-49835173</v>
      </c>
    </row>
    <row r="21" spans="2:9" ht="15.75" x14ac:dyDescent="0.25">
      <c r="B21" s="14"/>
      <c r="C21" s="15">
        <f>SUM(C19:C20)</f>
        <v>-74484492</v>
      </c>
      <c r="D21" s="15">
        <f t="shared" ref="D21:G21" si="2">SUM(D19:D20)</f>
        <v>-74377250</v>
      </c>
      <c r="E21" s="15">
        <f t="shared" si="2"/>
        <v>-29836990</v>
      </c>
      <c r="F21" s="15">
        <f t="shared" si="2"/>
        <v>-49290239</v>
      </c>
      <c r="G21" s="15">
        <f t="shared" si="2"/>
        <v>-47958009</v>
      </c>
      <c r="H21" s="1">
        <v>-49835173</v>
      </c>
    </row>
    <row r="22" spans="2:9" ht="15.75" x14ac:dyDescent="0.25">
      <c r="B22" s="14"/>
      <c r="C22" s="15"/>
      <c r="D22" s="15"/>
      <c r="E22" s="15"/>
      <c r="F22" s="15"/>
      <c r="G22" s="15"/>
    </row>
    <row r="23" spans="2:9" ht="15.75" x14ac:dyDescent="0.25">
      <c r="B23" s="34" t="s">
        <v>72</v>
      </c>
      <c r="C23" s="15">
        <f>C21+C17+C10</f>
        <v>14038384</v>
      </c>
      <c r="D23" s="15">
        <f t="shared" ref="D23:I23" si="3">D21+D17+D10</f>
        <v>68598513</v>
      </c>
      <c r="E23" s="15">
        <f t="shared" si="3"/>
        <v>58850974</v>
      </c>
      <c r="F23" s="15">
        <f t="shared" si="3"/>
        <v>-34783762</v>
      </c>
      <c r="G23" s="15">
        <f t="shared" si="3"/>
        <v>-12247640</v>
      </c>
      <c r="H23" s="15">
        <f t="shared" si="3"/>
        <v>4247934</v>
      </c>
      <c r="I23" s="15">
        <f t="shared" si="3"/>
        <v>0</v>
      </c>
    </row>
    <row r="24" spans="2:9" ht="15.75" x14ac:dyDescent="0.25">
      <c r="B24" s="63" t="s">
        <v>73</v>
      </c>
      <c r="C24" s="9">
        <v>598315046</v>
      </c>
      <c r="D24" s="9">
        <v>612353430</v>
      </c>
      <c r="E24" s="64">
        <v>680951943</v>
      </c>
      <c r="F24" s="64">
        <v>739802917</v>
      </c>
      <c r="G24" s="65">
        <v>705019155</v>
      </c>
      <c r="H24" s="1">
        <v>692771515</v>
      </c>
    </row>
    <row r="25" spans="2:9" ht="15.75" x14ac:dyDescent="0.25">
      <c r="B25" s="44" t="s">
        <v>74</v>
      </c>
      <c r="C25" s="15">
        <f>C23+C24</f>
        <v>612353430</v>
      </c>
      <c r="D25" s="15">
        <f t="shared" ref="D25:H25" si="4">D23+D24</f>
        <v>680951943</v>
      </c>
      <c r="E25" s="15">
        <f t="shared" si="4"/>
        <v>739802917</v>
      </c>
      <c r="F25" s="15">
        <f t="shared" si="4"/>
        <v>705019155</v>
      </c>
      <c r="G25" s="15">
        <f t="shared" si="4"/>
        <v>692771515</v>
      </c>
      <c r="H25" s="15">
        <f t="shared" si="4"/>
        <v>697019449</v>
      </c>
    </row>
    <row r="26" spans="2:9" ht="15.75" x14ac:dyDescent="0.25">
      <c r="B26" s="62"/>
      <c r="C26" s="15"/>
      <c r="D26" s="15"/>
      <c r="E26" s="15"/>
      <c r="F26" s="15"/>
      <c r="G26" s="15"/>
    </row>
    <row r="27" spans="2:9" ht="16.5" thickBot="1" x14ac:dyDescent="0.3">
      <c r="B27" s="44" t="s">
        <v>75</v>
      </c>
      <c r="C27" s="21">
        <f>C10/('1'!B8/10)</f>
        <v>2.2600576533333334</v>
      </c>
      <c r="D27" s="21">
        <f>D10/('1'!C8/10)</f>
        <v>0.73428314666666672</v>
      </c>
      <c r="E27" s="21">
        <f>E10/('1'!D8/10)</f>
        <v>1.3927327601246107</v>
      </c>
      <c r="F27" s="21">
        <f>F10/('1'!E8/10)</f>
        <v>1.3002333208722741</v>
      </c>
      <c r="G27" s="21">
        <f>G10/('1'!F8/10)</f>
        <v>1.9840469034267914</v>
      </c>
      <c r="H27" s="21">
        <f>H10/('1'!G8/10)</f>
        <v>0.8192611588785047</v>
      </c>
    </row>
    <row r="28" spans="2:9" ht="15.75" x14ac:dyDescent="0.25">
      <c r="B28" s="44" t="s">
        <v>76</v>
      </c>
      <c r="C28" s="23">
        <v>37500000</v>
      </c>
      <c r="D28" s="23">
        <v>37500000</v>
      </c>
      <c r="E28" s="25">
        <v>40125000</v>
      </c>
      <c r="F28" s="25">
        <v>40125000</v>
      </c>
      <c r="G28" s="26">
        <v>40125000</v>
      </c>
      <c r="H28" s="1">
        <f>'1'!G8/10</f>
        <v>40125000</v>
      </c>
    </row>
    <row r="29" spans="2:9" ht="15.75" x14ac:dyDescent="0.25">
      <c r="B29" s="27"/>
      <c r="C29" s="28"/>
      <c r="D29" s="28"/>
      <c r="E29" s="29"/>
      <c r="F29" s="29"/>
      <c r="G29" s="30"/>
    </row>
    <row r="30" spans="2:9" ht="15.75" x14ac:dyDescent="0.25">
      <c r="B30" s="22"/>
      <c r="C30" s="23"/>
      <c r="D30" s="23"/>
      <c r="E30" s="25"/>
      <c r="F30" s="25"/>
      <c r="G30" s="26"/>
    </row>
    <row r="31" spans="2:9" ht="15.75" x14ac:dyDescent="0.25">
      <c r="B31" s="27"/>
      <c r="C31" s="28"/>
      <c r="D31" s="28"/>
      <c r="E31" s="29"/>
      <c r="F31" s="29"/>
      <c r="G31" s="30"/>
    </row>
    <row r="32" spans="2:9" ht="15.75" x14ac:dyDescent="0.25">
      <c r="B32" s="27"/>
      <c r="C32" s="28"/>
      <c r="D32" s="28"/>
      <c r="E32" s="29"/>
      <c r="F32" s="29"/>
      <c r="G32" s="30"/>
    </row>
    <row r="33" spans="2:7" ht="15.75" x14ac:dyDescent="0.25">
      <c r="B33" s="22"/>
      <c r="C33" s="23"/>
      <c r="D33" s="23"/>
      <c r="E33" s="25"/>
      <c r="F33" s="25"/>
      <c r="G33" s="26"/>
    </row>
    <row r="34" spans="2:7" ht="15.75" x14ac:dyDescent="0.25">
      <c r="B34" s="27"/>
      <c r="C34" s="28"/>
      <c r="D34" s="28"/>
      <c r="E34" s="29"/>
      <c r="F34" s="29"/>
      <c r="G34" s="30"/>
    </row>
    <row r="35" spans="2:7" ht="16.5" thickBot="1" x14ac:dyDescent="0.3">
      <c r="B35" s="31"/>
      <c r="C35" s="32"/>
      <c r="D35" s="32"/>
      <c r="E35" s="33"/>
      <c r="F35" s="33"/>
      <c r="G35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2020-04-12T05:53:31Z</dcterms:modified>
</cp:coreProperties>
</file>