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nik\Google Drive\Financial Statements\Checked &amp; Final\FS Template\Formate_3\IT\A\"/>
    </mc:Choice>
  </mc:AlternateContent>
  <bookViews>
    <workbookView xWindow="0" yWindow="0" windowWidth="20490" windowHeight="7755" activeTab="2"/>
  </bookViews>
  <sheets>
    <sheet name="1" sheetId="1" r:id="rId1"/>
    <sheet name="2" sheetId="2" r:id="rId2"/>
    <sheet name="3" sheetId="3" r:id="rId3"/>
    <sheet name="Ratio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" i="4" l="1"/>
  <c r="I35" i="3"/>
  <c r="I33" i="2"/>
  <c r="I45" i="1"/>
  <c r="I36" i="1"/>
  <c r="I27" i="1"/>
  <c r="I9" i="4" s="1"/>
  <c r="I24" i="1"/>
  <c r="I14" i="1"/>
  <c r="I7" i="1"/>
  <c r="I20" i="1" s="1"/>
  <c r="I26" i="3"/>
  <c r="I21" i="3"/>
  <c r="I13" i="3"/>
  <c r="I27" i="2"/>
  <c r="H10" i="2"/>
  <c r="I10" i="2"/>
  <c r="I8" i="2"/>
  <c r="I28" i="3" l="1"/>
  <c r="I30" i="3" s="1"/>
  <c r="I34" i="3"/>
  <c r="I15" i="2"/>
  <c r="I22" i="2" s="1"/>
  <c r="I25" i="2" s="1"/>
  <c r="I30" i="2" s="1"/>
  <c r="I11" i="4"/>
  <c r="I34" i="1"/>
  <c r="I42" i="1" s="1"/>
  <c r="I44" i="1"/>
  <c r="C10" i="2"/>
  <c r="D10" i="2"/>
  <c r="E10" i="2"/>
  <c r="F10" i="2"/>
  <c r="G10" i="2"/>
  <c r="B10" i="2"/>
  <c r="C8" i="2"/>
  <c r="D8" i="2"/>
  <c r="E8" i="2"/>
  <c r="F8" i="2"/>
  <c r="G8" i="2"/>
  <c r="H8" i="2"/>
  <c r="B8" i="2"/>
  <c r="C45" i="1"/>
  <c r="D45" i="1"/>
  <c r="E45" i="1"/>
  <c r="F45" i="1"/>
  <c r="G45" i="1"/>
  <c r="H45" i="1"/>
  <c r="B45" i="1"/>
  <c r="F35" i="3" l="1"/>
  <c r="F33" i="2"/>
  <c r="C35" i="3"/>
  <c r="C33" i="2"/>
  <c r="E35" i="3"/>
  <c r="E33" i="2"/>
  <c r="G35" i="3"/>
  <c r="G33" i="2"/>
  <c r="B35" i="3"/>
  <c r="B33" i="2"/>
  <c r="H35" i="3"/>
  <c r="H33" i="2"/>
  <c r="D35" i="3"/>
  <c r="D33" i="2"/>
  <c r="I12" i="4"/>
  <c r="I7" i="4"/>
  <c r="I6" i="4"/>
  <c r="I10" i="4"/>
  <c r="I32" i="2"/>
  <c r="H27" i="1"/>
  <c r="H24" i="1"/>
  <c r="H36" i="1"/>
  <c r="H14" i="1"/>
  <c r="H7" i="1"/>
  <c r="H26" i="3"/>
  <c r="H21" i="3"/>
  <c r="H13" i="3"/>
  <c r="H34" i="3" s="1"/>
  <c r="H27" i="2"/>
  <c r="H9" i="4" l="1"/>
  <c r="H8" i="4"/>
  <c r="H34" i="1"/>
  <c r="H42" i="1" s="1"/>
  <c r="H44" i="1"/>
  <c r="H20" i="1"/>
  <c r="H28" i="3"/>
  <c r="H30" i="3" s="1"/>
  <c r="C7" i="1" l="1"/>
  <c r="D7" i="1"/>
  <c r="E7" i="1"/>
  <c r="F7" i="1"/>
  <c r="G7" i="1"/>
  <c r="B7" i="1"/>
  <c r="C26" i="3" l="1"/>
  <c r="D26" i="3"/>
  <c r="E26" i="3"/>
  <c r="F26" i="3"/>
  <c r="G26" i="3"/>
  <c r="B26" i="3"/>
  <c r="C21" i="3"/>
  <c r="D21" i="3"/>
  <c r="E21" i="3"/>
  <c r="F21" i="3"/>
  <c r="G21" i="3"/>
  <c r="B21" i="3"/>
  <c r="C13" i="3"/>
  <c r="C34" i="3" s="1"/>
  <c r="D13" i="3"/>
  <c r="D34" i="3" s="1"/>
  <c r="E13" i="3"/>
  <c r="E34" i="3" s="1"/>
  <c r="F13" i="3"/>
  <c r="F34" i="3" s="1"/>
  <c r="G13" i="3"/>
  <c r="G34" i="3" s="1"/>
  <c r="B13" i="3"/>
  <c r="B34" i="3" s="1"/>
  <c r="C27" i="2"/>
  <c r="D27" i="2"/>
  <c r="E27" i="2"/>
  <c r="F27" i="2"/>
  <c r="G27" i="2"/>
  <c r="B27" i="2"/>
  <c r="C27" i="1"/>
  <c r="D27" i="1"/>
  <c r="E27" i="1"/>
  <c r="F27" i="1"/>
  <c r="G27" i="1"/>
  <c r="B27" i="1"/>
  <c r="C24" i="1"/>
  <c r="D24" i="1"/>
  <c r="E24" i="1"/>
  <c r="F24" i="1"/>
  <c r="G24" i="1"/>
  <c r="B24" i="1"/>
  <c r="C36" i="1"/>
  <c r="D36" i="1"/>
  <c r="E36" i="1"/>
  <c r="F36" i="1"/>
  <c r="G36" i="1"/>
  <c r="B36" i="1"/>
  <c r="C14" i="1"/>
  <c r="D14" i="1"/>
  <c r="E14" i="1"/>
  <c r="E9" i="4" s="1"/>
  <c r="F14" i="1"/>
  <c r="G14" i="1"/>
  <c r="B14" i="1"/>
  <c r="E8" i="4" l="1"/>
  <c r="B8" i="4"/>
  <c r="F8" i="4"/>
  <c r="F9" i="4"/>
  <c r="D8" i="4"/>
  <c r="G8" i="4"/>
  <c r="G42" i="1"/>
  <c r="C8" i="4"/>
  <c r="G9" i="4"/>
  <c r="C9" i="4"/>
  <c r="B44" i="1"/>
  <c r="C44" i="1"/>
  <c r="D44" i="1"/>
  <c r="B9" i="4"/>
  <c r="D9" i="4"/>
  <c r="F44" i="1"/>
  <c r="G44" i="1"/>
  <c r="E44" i="1"/>
  <c r="B34" i="1"/>
  <c r="B42" i="1" s="1"/>
  <c r="G34" i="1"/>
  <c r="G28" i="3"/>
  <c r="G30" i="3" s="1"/>
  <c r="D34" i="1"/>
  <c r="D42" i="1" s="1"/>
  <c r="E34" i="1"/>
  <c r="E42" i="1" s="1"/>
  <c r="B20" i="1"/>
  <c r="G20" i="1"/>
  <c r="F28" i="3"/>
  <c r="F30" i="3" s="1"/>
  <c r="F34" i="1"/>
  <c r="F42" i="1" s="1"/>
  <c r="F20" i="1"/>
  <c r="E28" i="3"/>
  <c r="E30" i="3" s="1"/>
  <c r="E20" i="1"/>
  <c r="D28" i="3"/>
  <c r="D30" i="3" s="1"/>
  <c r="C34" i="1"/>
  <c r="C42" i="1" s="1"/>
  <c r="D20" i="1"/>
  <c r="C28" i="3"/>
  <c r="C30" i="3" s="1"/>
  <c r="C20" i="1"/>
  <c r="B28" i="3"/>
  <c r="B30" i="3" s="1"/>
  <c r="B15" i="2" l="1"/>
  <c r="B11" i="4" s="1"/>
  <c r="B22" i="2" l="1"/>
  <c r="B25" i="2" s="1"/>
  <c r="B30" i="2" s="1"/>
  <c r="B10" i="4" l="1"/>
  <c r="B32" i="2"/>
  <c r="B7" i="4"/>
  <c r="B12" i="4"/>
  <c r="B6" i="4"/>
  <c r="F15" i="2"/>
  <c r="F22" i="2" s="1"/>
  <c r="F25" i="2" s="1"/>
  <c r="F30" i="2" s="1"/>
  <c r="E15" i="2"/>
  <c r="E22" i="2" s="1"/>
  <c r="E25" i="2" s="1"/>
  <c r="E30" i="2" s="1"/>
  <c r="H15" i="2"/>
  <c r="H22" i="2" s="1"/>
  <c r="H25" i="2" s="1"/>
  <c r="H30" i="2" s="1"/>
  <c r="G15" i="2"/>
  <c r="G11" i="4" s="1"/>
  <c r="D15" i="2"/>
  <c r="D11" i="4" s="1"/>
  <c r="D22" i="2"/>
  <c r="D25" i="2" s="1"/>
  <c r="D30" i="2" s="1"/>
  <c r="C15" i="2"/>
  <c r="C11" i="4" s="1"/>
  <c r="C22" i="2" l="1"/>
  <c r="C25" i="2" s="1"/>
  <c r="C30" i="2" s="1"/>
  <c r="G22" i="2"/>
  <c r="G25" i="2" s="1"/>
  <c r="G30" i="2" s="1"/>
  <c r="G10" i="4" s="1"/>
  <c r="H11" i="4"/>
  <c r="G12" i="4"/>
  <c r="G7" i="4"/>
  <c r="H32" i="2"/>
  <c r="H6" i="4"/>
  <c r="H12" i="4"/>
  <c r="H7" i="4"/>
  <c r="H10" i="4"/>
  <c r="D12" i="4"/>
  <c r="D7" i="4"/>
  <c r="D6" i="4"/>
  <c r="D32" i="2"/>
  <c r="D10" i="4"/>
  <c r="E12" i="4"/>
  <c r="E32" i="2"/>
  <c r="E6" i="4"/>
  <c r="E7" i="4"/>
  <c r="E10" i="4"/>
  <c r="F6" i="4"/>
  <c r="F10" i="4"/>
  <c r="F12" i="4"/>
  <c r="F7" i="4"/>
  <c r="F32" i="2"/>
  <c r="C10" i="4"/>
  <c r="C12" i="4"/>
  <c r="C6" i="4"/>
  <c r="C32" i="2"/>
  <c r="C7" i="4"/>
  <c r="E11" i="4"/>
  <c r="F11" i="4"/>
  <c r="G6" i="4" l="1"/>
  <c r="G32" i="2"/>
</calcChain>
</file>

<file path=xl/sharedStrings.xml><?xml version="1.0" encoding="utf-8"?>
<sst xmlns="http://schemas.openxmlformats.org/spreadsheetml/2006/main" count="90" uniqueCount="84">
  <si>
    <t>ASSETS</t>
  </si>
  <si>
    <t>NON CURRENT ASSETS</t>
  </si>
  <si>
    <t xml:space="preserve">Property,Plant  and  Equipment </t>
  </si>
  <si>
    <t>CURRENT ASSETS</t>
  </si>
  <si>
    <t>Cash and Cash Equivalents</t>
  </si>
  <si>
    <t>Share Capital</t>
  </si>
  <si>
    <t>Deferred Tax Liability</t>
  </si>
  <si>
    <t>Gross Profit</t>
  </si>
  <si>
    <t>Operating Profit</t>
  </si>
  <si>
    <t>Current</t>
  </si>
  <si>
    <t>Deferred</t>
  </si>
  <si>
    <t>Cost of goods sold</t>
  </si>
  <si>
    <t>Inventories</t>
  </si>
  <si>
    <t>Advances, Deposits &amp; Pre-Payments</t>
  </si>
  <si>
    <t>Non Current Liabilities</t>
  </si>
  <si>
    <t>Finance Expenses</t>
  </si>
  <si>
    <t>Contribution to WPPF</t>
  </si>
  <si>
    <t>Profit Before contribution to WPPF</t>
  </si>
  <si>
    <t>Retained earnings</t>
  </si>
  <si>
    <t>Provision for income tax</t>
  </si>
  <si>
    <t>Customized software development</t>
  </si>
  <si>
    <t>Work in progress</t>
  </si>
  <si>
    <t>Investment in subsidiaries and other</t>
  </si>
  <si>
    <t>Deferred revenue expenditure</t>
  </si>
  <si>
    <t>Bank loans, overdraft and credit</t>
  </si>
  <si>
    <t>Liabilities for expenses</t>
  </si>
  <si>
    <t>Unclaimed dividend</t>
  </si>
  <si>
    <t>Administrative Expenses</t>
  </si>
  <si>
    <t>Selling &amp; distribution expenses</t>
  </si>
  <si>
    <t>Income from DIPTI</t>
  </si>
  <si>
    <t>Income from subsidiaries -dolphin computers ltd</t>
  </si>
  <si>
    <t>Indirect income</t>
  </si>
  <si>
    <t>Cash Received from Customers &amp; others</t>
  </si>
  <si>
    <t>Cash Paid to Suppliers, employees and others</t>
  </si>
  <si>
    <t>Interest income from deposit</t>
  </si>
  <si>
    <t>Financial expenses</t>
  </si>
  <si>
    <t>VAT paid</t>
  </si>
  <si>
    <t>Income tax</t>
  </si>
  <si>
    <t>Purchase of property &amp; equipment</t>
  </si>
  <si>
    <t>Investment made ( Customized software development)</t>
  </si>
  <si>
    <t>Work-in-progress(Customized software development)</t>
  </si>
  <si>
    <t>Investment in subsidiaries and others</t>
  </si>
  <si>
    <t>Bank loan, overdrafts &amp; credits</t>
  </si>
  <si>
    <t>Dividend paid</t>
  </si>
  <si>
    <t>Operating income from DIPTI</t>
  </si>
  <si>
    <t>DAFFODIL COMPUTERS LIMITED</t>
  </si>
  <si>
    <t>Changes in advanced deposits &amp; prepayment</t>
  </si>
  <si>
    <t>Trade and Others Receivable</t>
  </si>
  <si>
    <t>Trade and Others Payable</t>
  </si>
  <si>
    <t>Debt to Equity</t>
  </si>
  <si>
    <t>Current Ratio</t>
  </si>
  <si>
    <t>Operating Margin</t>
  </si>
  <si>
    <t>Liabilities and Capital</t>
  </si>
  <si>
    <t>Liabilities</t>
  </si>
  <si>
    <t>Current Liabilities</t>
  </si>
  <si>
    <t>Shareholders’ Equity</t>
  </si>
  <si>
    <t>Net assets value per share</t>
  </si>
  <si>
    <t>Shares to calculate NAVPS</t>
  </si>
  <si>
    <t>Income Statement</t>
  </si>
  <si>
    <t>As at year end</t>
  </si>
  <si>
    <t>Net Revenues</t>
  </si>
  <si>
    <t>Operating Income/(Expenses)</t>
  </si>
  <si>
    <t>Non-Operating Income/(Expenses)</t>
  </si>
  <si>
    <t>Profit Before Taxation</t>
  </si>
  <si>
    <t>Provision for Taxation</t>
  </si>
  <si>
    <t>Net Profit</t>
  </si>
  <si>
    <t>Earnings per share (par value Taka 10)</t>
  </si>
  <si>
    <t>Shares to Calculate EPS</t>
  </si>
  <si>
    <t>Net Cash Flows - Operating Activities</t>
  </si>
  <si>
    <t>Net Cash Flows - Investment Activities</t>
  </si>
  <si>
    <t>Net Cash Flows - Financing Activities</t>
  </si>
  <si>
    <t>Net Change in Cash Flows</t>
  </si>
  <si>
    <t>Cash and Cash Equivalents at Beginning Period</t>
  </si>
  <si>
    <t>Cash and Cash Equivalents at End of Period</t>
  </si>
  <si>
    <t>Net Operating Cash Flow Per Share</t>
  </si>
  <si>
    <t>Shares to Calculate NOCFPS</t>
  </si>
  <si>
    <t>Return on Asset (ROA)</t>
  </si>
  <si>
    <t>Return on Equity (ROE)</t>
  </si>
  <si>
    <t>Net Margin</t>
  </si>
  <si>
    <t>Return on Invested Capital (ROIC)</t>
  </si>
  <si>
    <t>Ratios</t>
  </si>
  <si>
    <t>Balance Sheet</t>
  </si>
  <si>
    <t>Cash Flow Statement</t>
  </si>
  <si>
    <t>Non-controlling interest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</si>
</sst>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0.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36">
    <xf numFmtId="0" fontId="0" fillId="0" borderId="0" xfId="0"/>
    <xf numFmtId="3" fontId="0" fillId="0" borderId="0" xfId="0" applyNumberFormat="1"/>
    <xf numFmtId="0" fontId="1" fillId="0" borderId="0" xfId="0" applyFont="1"/>
    <xf numFmtId="0" fontId="2" fillId="0" borderId="0" xfId="0" applyFont="1"/>
    <xf numFmtId="3" fontId="1" fillId="0" borderId="0" xfId="0" applyNumberFormat="1" applyFont="1"/>
    <xf numFmtId="3" fontId="0" fillId="0" borderId="1" xfId="0" applyNumberFormat="1" applyBorder="1"/>
    <xf numFmtId="0" fontId="0" fillId="0" borderId="0" xfId="0" applyAlignment="1">
      <alignment wrapText="1"/>
    </xf>
    <xf numFmtId="0" fontId="0" fillId="0" borderId="0" xfId="0" applyFont="1"/>
    <xf numFmtId="3" fontId="0" fillId="0" borderId="0" xfId="0" applyNumberFormat="1" applyFont="1"/>
    <xf numFmtId="0" fontId="0" fillId="0" borderId="0" xfId="0" applyBorder="1"/>
    <xf numFmtId="3" fontId="0" fillId="0" borderId="0" xfId="0" applyNumberFormat="1" applyBorder="1"/>
    <xf numFmtId="3" fontId="1" fillId="0" borderId="0" xfId="0" applyNumberFormat="1" applyFont="1" applyBorder="1"/>
    <xf numFmtId="3" fontId="1" fillId="0" borderId="2" xfId="0" applyNumberFormat="1" applyFont="1" applyBorder="1"/>
    <xf numFmtId="0" fontId="1" fillId="0" borderId="0" xfId="0" applyFont="1" applyBorder="1"/>
    <xf numFmtId="2" fontId="1" fillId="0" borderId="0" xfId="0" applyNumberFormat="1" applyFont="1"/>
    <xf numFmtId="3" fontId="1" fillId="0" borderId="3" xfId="0" applyNumberFormat="1" applyFont="1" applyBorder="1"/>
    <xf numFmtId="3" fontId="0" fillId="0" borderId="0" xfId="0" applyNumberFormat="1" applyFont="1" applyBorder="1"/>
    <xf numFmtId="0" fontId="3" fillId="0" borderId="0" xfId="0" applyFont="1"/>
    <xf numFmtId="4" fontId="1" fillId="0" borderId="0" xfId="0" applyNumberFormat="1" applyFont="1"/>
    <xf numFmtId="2" fontId="1" fillId="0" borderId="3" xfId="0" applyNumberFormat="1" applyFont="1" applyBorder="1"/>
    <xf numFmtId="3" fontId="2" fillId="0" borderId="0" xfId="0" applyNumberFormat="1" applyFont="1"/>
    <xf numFmtId="164" fontId="0" fillId="0" borderId="0" xfId="1" applyNumberFormat="1" applyFont="1"/>
    <xf numFmtId="164" fontId="1" fillId="0" borderId="4" xfId="1" applyNumberFormat="1" applyFont="1" applyBorder="1"/>
    <xf numFmtId="164" fontId="4" fillId="0" borderId="4" xfId="1" applyNumberFormat="1" applyFont="1" applyBorder="1"/>
    <xf numFmtId="164" fontId="1" fillId="0" borderId="0" xfId="1" applyNumberFormat="1" applyFont="1"/>
    <xf numFmtId="165" fontId="0" fillId="0" borderId="0" xfId="2" applyNumberFormat="1" applyFont="1"/>
    <xf numFmtId="9" fontId="0" fillId="0" borderId="0" xfId="0" applyNumberFormat="1"/>
    <xf numFmtId="166" fontId="0" fillId="0" borderId="0" xfId="0" applyNumberFormat="1"/>
    <xf numFmtId="0" fontId="2" fillId="0" borderId="0" xfId="0" applyFont="1" applyFill="1"/>
    <xf numFmtId="0" fontId="1" fillId="0" borderId="1" xfId="0" applyFont="1" applyBorder="1" applyAlignment="1">
      <alignment horizontal="left"/>
    </xf>
    <xf numFmtId="0" fontId="6" fillId="0" borderId="0" xfId="0" applyFont="1"/>
    <xf numFmtId="0" fontId="2" fillId="0" borderId="1" xfId="0" applyFont="1" applyBorder="1" applyAlignment="1">
      <alignment horizontal="left"/>
    </xf>
    <xf numFmtId="0" fontId="7" fillId="0" borderId="0" xfId="0" applyFont="1" applyAlignment="1">
      <alignment horizontal="left"/>
    </xf>
    <xf numFmtId="0" fontId="1" fillId="0" borderId="1" xfId="0" applyFont="1" applyBorder="1"/>
    <xf numFmtId="0" fontId="1" fillId="0" borderId="2" xfId="0" applyFont="1" applyBorder="1"/>
    <xf numFmtId="164" fontId="1" fillId="0" borderId="0" xfId="1" applyNumberFormat="1" applyFont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48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K4" sqref="K4"/>
    </sheetView>
  </sheetViews>
  <sheetFormatPr defaultRowHeight="15" x14ac:dyDescent="0.25"/>
  <cols>
    <col min="1" max="1" width="51.85546875" bestFit="1" customWidth="1"/>
    <col min="2" max="2" width="14.28515625" bestFit="1" customWidth="1"/>
    <col min="3" max="7" width="15" bestFit="1" customWidth="1"/>
    <col min="8" max="8" width="14.28515625" bestFit="1" customWidth="1"/>
    <col min="9" max="9" width="11.5703125" bestFit="1" customWidth="1"/>
  </cols>
  <sheetData>
    <row r="1" spans="1:9" ht="15.75" x14ac:dyDescent="0.25">
      <c r="A1" s="3" t="s">
        <v>45</v>
      </c>
    </row>
    <row r="2" spans="1:9" ht="15.75" x14ac:dyDescent="0.25">
      <c r="A2" s="3" t="s">
        <v>81</v>
      </c>
    </row>
    <row r="3" spans="1:9" ht="15.75" x14ac:dyDescent="0.25">
      <c r="A3" s="3" t="s">
        <v>59</v>
      </c>
    </row>
    <row r="5" spans="1:9" ht="15.75" x14ac:dyDescent="0.25">
      <c r="B5" s="3">
        <v>2012</v>
      </c>
      <c r="C5" s="28">
        <v>2013</v>
      </c>
      <c r="D5" s="3">
        <v>2014</v>
      </c>
      <c r="E5" s="3">
        <v>2015</v>
      </c>
      <c r="F5" s="3">
        <v>2016</v>
      </c>
      <c r="G5" s="3">
        <v>2017</v>
      </c>
      <c r="H5" s="3">
        <v>2018</v>
      </c>
      <c r="I5" s="3">
        <v>2019</v>
      </c>
    </row>
    <row r="6" spans="1:9" x14ac:dyDescent="0.25">
      <c r="A6" s="29" t="s">
        <v>0</v>
      </c>
    </row>
    <row r="7" spans="1:9" x14ac:dyDescent="0.25">
      <c r="A7" s="30" t="s">
        <v>1</v>
      </c>
      <c r="B7" s="4">
        <f>SUM(B8:B12)</f>
        <v>459980807</v>
      </c>
      <c r="C7" s="4">
        <f t="shared" ref="C7:I7" si="0">SUM(C8:C12)</f>
        <v>526917343</v>
      </c>
      <c r="D7" s="4">
        <f t="shared" si="0"/>
        <v>551241834</v>
      </c>
      <c r="E7" s="4">
        <f t="shared" si="0"/>
        <v>555519752</v>
      </c>
      <c r="F7" s="4">
        <f t="shared" si="0"/>
        <v>567163042</v>
      </c>
      <c r="G7" s="4">
        <f t="shared" si="0"/>
        <v>585622376</v>
      </c>
      <c r="H7" s="4">
        <f t="shared" si="0"/>
        <v>513518061</v>
      </c>
      <c r="I7" s="4">
        <f t="shared" si="0"/>
        <v>517468742</v>
      </c>
    </row>
    <row r="8" spans="1:9" x14ac:dyDescent="0.25">
      <c r="A8" t="s">
        <v>2</v>
      </c>
      <c r="B8" s="8">
        <v>135098857</v>
      </c>
      <c r="C8" s="1">
        <v>131188187</v>
      </c>
      <c r="D8" s="1">
        <v>127317257</v>
      </c>
      <c r="E8" s="1">
        <v>123970036</v>
      </c>
      <c r="F8" s="8">
        <v>121881953</v>
      </c>
      <c r="G8" s="8">
        <v>120938517</v>
      </c>
      <c r="H8" s="1">
        <v>461335374</v>
      </c>
      <c r="I8" s="1">
        <v>462619251</v>
      </c>
    </row>
    <row r="9" spans="1:9" x14ac:dyDescent="0.25">
      <c r="A9" t="s">
        <v>20</v>
      </c>
      <c r="B9" s="8">
        <v>51897676</v>
      </c>
      <c r="C9" s="1">
        <v>58369004</v>
      </c>
      <c r="D9" s="1">
        <v>54946137</v>
      </c>
      <c r="E9" s="1">
        <v>52658840</v>
      </c>
      <c r="F9" s="8">
        <v>53133858</v>
      </c>
      <c r="G9" s="8">
        <v>52843227</v>
      </c>
      <c r="H9" s="1">
        <v>52182687</v>
      </c>
      <c r="I9" s="1">
        <v>51456442</v>
      </c>
    </row>
    <row r="10" spans="1:9" x14ac:dyDescent="0.25">
      <c r="A10" t="s">
        <v>21</v>
      </c>
      <c r="B10" s="8">
        <v>8075392</v>
      </c>
      <c r="C10" s="1">
        <v>0</v>
      </c>
      <c r="D10" s="1">
        <v>0</v>
      </c>
      <c r="E10" s="1">
        <v>0</v>
      </c>
      <c r="F10" s="8">
        <v>0</v>
      </c>
      <c r="G10" s="8">
        <v>0</v>
      </c>
    </row>
    <row r="11" spans="1:9" x14ac:dyDescent="0.25">
      <c r="A11" t="s">
        <v>22</v>
      </c>
      <c r="B11" s="8">
        <v>263911282</v>
      </c>
      <c r="C11" s="1">
        <v>337360152</v>
      </c>
      <c r="D11" s="1">
        <v>368978440</v>
      </c>
      <c r="E11" s="1">
        <v>376256940</v>
      </c>
      <c r="F11" s="8">
        <v>389926940</v>
      </c>
      <c r="G11" s="8">
        <v>409926940</v>
      </c>
    </row>
    <row r="12" spans="1:9" x14ac:dyDescent="0.25">
      <c r="A12" t="s">
        <v>23</v>
      </c>
      <c r="B12" s="8">
        <v>997600</v>
      </c>
      <c r="C12" s="1">
        <v>0</v>
      </c>
      <c r="D12" s="1">
        <v>0</v>
      </c>
      <c r="E12" s="1">
        <v>2633936</v>
      </c>
      <c r="F12" s="8">
        <v>2220291</v>
      </c>
      <c r="G12" s="8">
        <v>1913692</v>
      </c>
      <c r="I12" s="1">
        <v>3393049</v>
      </c>
    </row>
    <row r="13" spans="1:9" x14ac:dyDescent="0.25">
      <c r="D13" s="1"/>
      <c r="E13" s="1"/>
      <c r="F13" s="1"/>
      <c r="G13" s="1"/>
    </row>
    <row r="14" spans="1:9" x14ac:dyDescent="0.25">
      <c r="A14" s="30" t="s">
        <v>3</v>
      </c>
      <c r="B14" s="4">
        <f t="shared" ref="B14:I14" si="1">SUM(B15:B18)</f>
        <v>228958362</v>
      </c>
      <c r="C14" s="4">
        <f t="shared" si="1"/>
        <v>130056030</v>
      </c>
      <c r="D14" s="4">
        <f t="shared" si="1"/>
        <v>127862955</v>
      </c>
      <c r="E14" s="4">
        <f t="shared" si="1"/>
        <v>182453286</v>
      </c>
      <c r="F14" s="4">
        <f t="shared" si="1"/>
        <v>251194173</v>
      </c>
      <c r="G14" s="4">
        <f t="shared" si="1"/>
        <v>306700283</v>
      </c>
      <c r="H14" s="4">
        <f t="shared" si="1"/>
        <v>342755435</v>
      </c>
      <c r="I14" s="4">
        <f t="shared" si="1"/>
        <v>271732168</v>
      </c>
    </row>
    <row r="15" spans="1:9" x14ac:dyDescent="0.25">
      <c r="A15" t="s">
        <v>12</v>
      </c>
      <c r="B15" s="8">
        <v>54596054</v>
      </c>
      <c r="C15" s="8">
        <v>53825602</v>
      </c>
      <c r="D15" s="8">
        <v>58108820</v>
      </c>
      <c r="E15" s="8">
        <v>67858962</v>
      </c>
      <c r="F15" s="8">
        <v>86479429</v>
      </c>
      <c r="G15" s="8">
        <v>132456442</v>
      </c>
      <c r="H15" s="1">
        <v>98393913</v>
      </c>
      <c r="I15" s="1">
        <v>68414391</v>
      </c>
    </row>
    <row r="16" spans="1:9" x14ac:dyDescent="0.25">
      <c r="A16" t="s">
        <v>47</v>
      </c>
      <c r="B16" s="1">
        <v>20350244</v>
      </c>
      <c r="C16" s="8">
        <v>15979056</v>
      </c>
      <c r="D16" s="8">
        <v>11202548</v>
      </c>
      <c r="E16" s="8">
        <v>43750178</v>
      </c>
      <c r="F16" s="8">
        <v>54470184</v>
      </c>
      <c r="G16" s="8">
        <v>74692335</v>
      </c>
      <c r="H16" s="1">
        <v>90751909</v>
      </c>
      <c r="I16" s="1">
        <v>89611990</v>
      </c>
    </row>
    <row r="17" spans="1:9" x14ac:dyDescent="0.25">
      <c r="A17" s="7" t="s">
        <v>13</v>
      </c>
      <c r="B17" s="1">
        <v>52937028</v>
      </c>
      <c r="C17" s="1">
        <v>50997145</v>
      </c>
      <c r="D17" s="1">
        <v>55205422</v>
      </c>
      <c r="E17" s="1">
        <v>63930572</v>
      </c>
      <c r="F17" s="1">
        <v>104332930</v>
      </c>
      <c r="G17" s="1">
        <v>89314318</v>
      </c>
      <c r="H17" s="1">
        <v>117762239</v>
      </c>
      <c r="I17" s="1">
        <v>97642681</v>
      </c>
    </row>
    <row r="18" spans="1:9" x14ac:dyDescent="0.25">
      <c r="A18" t="s">
        <v>4</v>
      </c>
      <c r="B18" s="1">
        <v>101075036</v>
      </c>
      <c r="C18" s="1">
        <v>9254227</v>
      </c>
      <c r="D18" s="1">
        <v>3346165</v>
      </c>
      <c r="E18" s="1">
        <v>6913574</v>
      </c>
      <c r="F18" s="1">
        <v>5911630</v>
      </c>
      <c r="G18" s="1">
        <v>10237188</v>
      </c>
      <c r="H18" s="1">
        <v>35847374</v>
      </c>
      <c r="I18" s="1">
        <v>16063106</v>
      </c>
    </row>
    <row r="19" spans="1:9" x14ac:dyDescent="0.25">
      <c r="D19" s="1"/>
      <c r="E19" s="1"/>
      <c r="F19" s="1"/>
      <c r="G19" s="1"/>
    </row>
    <row r="20" spans="1:9" x14ac:dyDescent="0.25">
      <c r="A20" s="2"/>
      <c r="B20" s="4">
        <f t="shared" ref="B20:I20" si="2">SUM(B7,B14)</f>
        <v>688939169</v>
      </c>
      <c r="C20" s="4">
        <f t="shared" si="2"/>
        <v>656973373</v>
      </c>
      <c r="D20" s="4">
        <f t="shared" si="2"/>
        <v>679104789</v>
      </c>
      <c r="E20" s="4">
        <f t="shared" si="2"/>
        <v>737973038</v>
      </c>
      <c r="F20" s="4">
        <f t="shared" si="2"/>
        <v>818357215</v>
      </c>
      <c r="G20" s="4">
        <f t="shared" si="2"/>
        <v>892322659</v>
      </c>
      <c r="H20" s="4">
        <f t="shared" si="2"/>
        <v>856273496</v>
      </c>
      <c r="I20" s="4">
        <f t="shared" si="2"/>
        <v>789200910</v>
      </c>
    </row>
    <row r="21" spans="1:9" x14ac:dyDescent="0.25">
      <c r="G21" s="1"/>
    </row>
    <row r="22" spans="1:9" ht="15.75" x14ac:dyDescent="0.25">
      <c r="A22" s="31" t="s">
        <v>52</v>
      </c>
    </row>
    <row r="23" spans="1:9" ht="15.75" x14ac:dyDescent="0.25">
      <c r="A23" s="32" t="s">
        <v>53</v>
      </c>
      <c r="E23" s="1"/>
      <c r="F23" s="1"/>
    </row>
    <row r="24" spans="1:9" x14ac:dyDescent="0.25">
      <c r="A24" s="30" t="s">
        <v>14</v>
      </c>
      <c r="B24" s="4">
        <f>SUM(B25)</f>
        <v>0</v>
      </c>
      <c r="C24" s="4">
        <f t="shared" ref="C24:I24" si="3">SUM(C25)</f>
        <v>0</v>
      </c>
      <c r="D24" s="4">
        <f t="shared" si="3"/>
        <v>0</v>
      </c>
      <c r="E24" s="4">
        <f t="shared" si="3"/>
        <v>0</v>
      </c>
      <c r="F24" s="4">
        <f t="shared" si="3"/>
        <v>0</v>
      </c>
      <c r="G24" s="4">
        <f t="shared" si="3"/>
        <v>0</v>
      </c>
      <c r="H24" s="4">
        <f t="shared" si="3"/>
        <v>4233796</v>
      </c>
      <c r="I24" s="4">
        <f t="shared" si="3"/>
        <v>0</v>
      </c>
    </row>
    <row r="25" spans="1:9" x14ac:dyDescent="0.25">
      <c r="A25" t="s">
        <v>6</v>
      </c>
      <c r="B25" s="1"/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4233796</v>
      </c>
    </row>
    <row r="26" spans="1:9" x14ac:dyDescent="0.25">
      <c r="D26" s="1"/>
      <c r="E26" s="1"/>
      <c r="F26" s="1"/>
    </row>
    <row r="27" spans="1:9" x14ac:dyDescent="0.25">
      <c r="A27" s="30" t="s">
        <v>54</v>
      </c>
      <c r="B27" s="4">
        <f>SUM(B28:B32)</f>
        <v>133039880</v>
      </c>
      <c r="C27" s="4">
        <f t="shared" ref="C27:I27" si="4">SUM(C28:C32)</f>
        <v>108585807</v>
      </c>
      <c r="D27" s="4">
        <f t="shared" si="4"/>
        <v>94727750</v>
      </c>
      <c r="E27" s="4">
        <f t="shared" si="4"/>
        <v>106674200</v>
      </c>
      <c r="F27" s="4">
        <f t="shared" si="4"/>
        <v>169196835</v>
      </c>
      <c r="G27" s="4">
        <f t="shared" si="4"/>
        <v>209637264</v>
      </c>
      <c r="H27" s="4">
        <f t="shared" si="4"/>
        <v>174172104</v>
      </c>
      <c r="I27" s="4">
        <f t="shared" si="4"/>
        <v>97931777</v>
      </c>
    </row>
    <row r="28" spans="1:9" x14ac:dyDescent="0.25">
      <c r="A28" t="s">
        <v>24</v>
      </c>
      <c r="B28" s="1">
        <v>90767434</v>
      </c>
      <c r="C28" s="1">
        <v>54481317</v>
      </c>
      <c r="D28" s="1">
        <v>37568508</v>
      </c>
      <c r="E28" s="1">
        <v>54578695</v>
      </c>
      <c r="F28" s="1">
        <v>111295146</v>
      </c>
      <c r="G28" s="1">
        <v>144087882</v>
      </c>
      <c r="H28" s="1">
        <v>87725953</v>
      </c>
      <c r="I28" s="1">
        <v>17560699</v>
      </c>
    </row>
    <row r="29" spans="1:9" x14ac:dyDescent="0.25">
      <c r="A29" t="s">
        <v>48</v>
      </c>
      <c r="B29" s="1">
        <v>15337522</v>
      </c>
      <c r="C29" s="1">
        <v>20246259</v>
      </c>
      <c r="D29" s="1">
        <v>23845032</v>
      </c>
      <c r="E29" s="1">
        <v>17518923</v>
      </c>
      <c r="F29" s="1">
        <v>11553408</v>
      </c>
      <c r="G29" s="1">
        <v>7480804</v>
      </c>
      <c r="H29" s="1">
        <v>10312814</v>
      </c>
      <c r="I29" s="1">
        <v>9008250</v>
      </c>
    </row>
    <row r="30" spans="1:9" x14ac:dyDescent="0.25">
      <c r="A30" t="s">
        <v>25</v>
      </c>
      <c r="B30" s="1">
        <v>8998054</v>
      </c>
      <c r="C30" s="1">
        <v>13147853</v>
      </c>
      <c r="D30" s="1">
        <v>12141997</v>
      </c>
      <c r="E30" s="1">
        <v>12788035</v>
      </c>
      <c r="F30" s="1">
        <v>20845773</v>
      </c>
      <c r="G30" s="1">
        <v>27311695</v>
      </c>
      <c r="H30" s="1">
        <v>38033071</v>
      </c>
      <c r="I30" s="1">
        <v>42185271</v>
      </c>
    </row>
    <row r="31" spans="1:9" x14ac:dyDescent="0.25">
      <c r="A31" t="s">
        <v>26</v>
      </c>
      <c r="B31" s="1">
        <v>1246300</v>
      </c>
      <c r="C31" s="1">
        <v>2547232</v>
      </c>
      <c r="D31" s="1">
        <v>1830719</v>
      </c>
      <c r="E31" s="1">
        <v>1784412</v>
      </c>
      <c r="F31" s="1">
        <v>2524562</v>
      </c>
      <c r="G31" s="1">
        <v>3386168</v>
      </c>
      <c r="H31" s="1">
        <v>3503512</v>
      </c>
      <c r="I31" s="1">
        <v>2152139</v>
      </c>
    </row>
    <row r="32" spans="1:9" x14ac:dyDescent="0.25">
      <c r="A32" t="s">
        <v>19</v>
      </c>
      <c r="B32" s="1">
        <v>16690570</v>
      </c>
      <c r="C32" s="1">
        <v>18163146</v>
      </c>
      <c r="D32" s="1">
        <v>19341494</v>
      </c>
      <c r="E32" s="1">
        <v>20004135</v>
      </c>
      <c r="F32" s="1">
        <v>22977946</v>
      </c>
      <c r="G32" s="1">
        <v>27370715</v>
      </c>
      <c r="H32" s="1">
        <v>34596754</v>
      </c>
      <c r="I32" s="1">
        <v>27025418</v>
      </c>
    </row>
    <row r="33" spans="1:10" x14ac:dyDescent="0.25">
      <c r="A33" s="2"/>
      <c r="D33" s="1"/>
      <c r="F33" s="1"/>
    </row>
    <row r="34" spans="1:10" x14ac:dyDescent="0.25">
      <c r="A34" s="2"/>
      <c r="B34" s="4">
        <f>SUM(B24,B27)</f>
        <v>133039880</v>
      </c>
      <c r="C34" s="4">
        <f t="shared" ref="C34:I34" si="5">SUM(C24,C27)</f>
        <v>108585807</v>
      </c>
      <c r="D34" s="4">
        <f t="shared" si="5"/>
        <v>94727750</v>
      </c>
      <c r="E34" s="4">
        <f t="shared" si="5"/>
        <v>106674200</v>
      </c>
      <c r="F34" s="4">
        <f t="shared" si="5"/>
        <v>169196835</v>
      </c>
      <c r="G34" s="4">
        <f t="shared" si="5"/>
        <v>209637264</v>
      </c>
      <c r="H34" s="4">
        <f t="shared" si="5"/>
        <v>178405900</v>
      </c>
      <c r="I34" s="4">
        <f t="shared" si="5"/>
        <v>97931777</v>
      </c>
      <c r="J34" s="4"/>
    </row>
    <row r="35" spans="1:10" x14ac:dyDescent="0.25">
      <c r="A35" s="2"/>
      <c r="B35" s="4"/>
      <c r="C35" s="4"/>
      <c r="D35" s="4"/>
      <c r="E35" s="4"/>
      <c r="F35" s="4"/>
      <c r="G35" s="4"/>
      <c r="H35" s="4"/>
    </row>
    <row r="36" spans="1:10" x14ac:dyDescent="0.25">
      <c r="A36" s="30" t="s">
        <v>55</v>
      </c>
      <c r="B36" s="4">
        <f t="shared" ref="B36:I36" si="6">SUM(B37:B38)</f>
        <v>555899289</v>
      </c>
      <c r="C36" s="4">
        <f t="shared" si="6"/>
        <v>548387566</v>
      </c>
      <c r="D36" s="4">
        <f t="shared" si="6"/>
        <v>584377039</v>
      </c>
      <c r="E36" s="4">
        <f t="shared" si="6"/>
        <v>631298838</v>
      </c>
      <c r="F36" s="4">
        <f t="shared" si="6"/>
        <v>649160380</v>
      </c>
      <c r="G36" s="4">
        <f t="shared" si="6"/>
        <v>682685395</v>
      </c>
      <c r="H36" s="4">
        <f t="shared" si="6"/>
        <v>677627567</v>
      </c>
      <c r="I36" s="4">
        <f t="shared" si="6"/>
        <v>690921855</v>
      </c>
    </row>
    <row r="37" spans="1:10" x14ac:dyDescent="0.25">
      <c r="A37" t="s">
        <v>5</v>
      </c>
      <c r="B37" s="1">
        <v>499122624</v>
      </c>
      <c r="C37" s="1">
        <v>499122624</v>
      </c>
      <c r="D37" s="1">
        <v>499122624</v>
      </c>
      <c r="E37" s="1">
        <v>499122620</v>
      </c>
      <c r="F37" s="1">
        <v>499122620</v>
      </c>
      <c r="G37" s="1">
        <v>499122620</v>
      </c>
      <c r="H37" s="1">
        <v>499122620</v>
      </c>
      <c r="I37" s="1">
        <v>499122620</v>
      </c>
    </row>
    <row r="38" spans="1:10" x14ac:dyDescent="0.25">
      <c r="A38" t="s">
        <v>18</v>
      </c>
      <c r="B38" s="1">
        <v>56776665</v>
      </c>
      <c r="C38" s="1">
        <v>49264942</v>
      </c>
      <c r="D38" s="1">
        <v>85254415</v>
      </c>
      <c r="E38" s="1">
        <v>132176218</v>
      </c>
      <c r="F38" s="1">
        <v>150037760</v>
      </c>
      <c r="G38" s="1">
        <v>183562775</v>
      </c>
      <c r="H38" s="1">
        <v>178504947</v>
      </c>
      <c r="I38" s="1">
        <v>191799235</v>
      </c>
    </row>
    <row r="39" spans="1:10" x14ac:dyDescent="0.25">
      <c r="A39" s="2"/>
      <c r="B39" s="4"/>
      <c r="C39" s="4"/>
      <c r="D39" s="4"/>
      <c r="E39" s="4"/>
      <c r="F39" s="4"/>
      <c r="G39" s="4"/>
      <c r="H39" s="4"/>
    </row>
    <row r="40" spans="1:10" x14ac:dyDescent="0.25">
      <c r="A40" s="2" t="s">
        <v>83</v>
      </c>
      <c r="B40" s="4"/>
      <c r="C40" s="4"/>
      <c r="D40" s="4"/>
      <c r="E40" s="4"/>
      <c r="F40" s="4"/>
      <c r="G40" s="4"/>
      <c r="H40" s="4"/>
      <c r="I40" s="4">
        <v>347278</v>
      </c>
    </row>
    <row r="41" spans="1:10" x14ac:dyDescent="0.25">
      <c r="A41" s="2"/>
      <c r="B41" s="2"/>
      <c r="C41" s="2"/>
      <c r="D41" s="2"/>
      <c r="E41" s="2"/>
      <c r="F41" s="2"/>
    </row>
    <row r="42" spans="1:10" x14ac:dyDescent="0.25">
      <c r="A42" s="2"/>
      <c r="B42" s="4">
        <f t="shared" ref="B42:H42" si="7">SUM(B36,B34,B40)</f>
        <v>688939169</v>
      </c>
      <c r="C42" s="4">
        <f t="shared" si="7"/>
        <v>656973373</v>
      </c>
      <c r="D42" s="4">
        <f t="shared" si="7"/>
        <v>679104789</v>
      </c>
      <c r="E42" s="4">
        <f t="shared" si="7"/>
        <v>737973038</v>
      </c>
      <c r="F42" s="4">
        <f t="shared" si="7"/>
        <v>818357215</v>
      </c>
      <c r="G42" s="4">
        <f t="shared" si="7"/>
        <v>892322659</v>
      </c>
      <c r="H42" s="4">
        <f t="shared" si="7"/>
        <v>856033467</v>
      </c>
      <c r="I42" s="4">
        <f>SUM(I36,I34,I40)</f>
        <v>789200910</v>
      </c>
    </row>
    <row r="44" spans="1:10" x14ac:dyDescent="0.25">
      <c r="A44" s="33" t="s">
        <v>56</v>
      </c>
      <c r="B44" s="18">
        <f t="shared" ref="B44:I44" si="8">B36/(B37/10)</f>
        <v>11.13752938195805</v>
      </c>
      <c r="C44" s="18">
        <f t="shared" si="8"/>
        <v>10.987030834330604</v>
      </c>
      <c r="D44" s="18">
        <f t="shared" si="8"/>
        <v>11.708085566564099</v>
      </c>
      <c r="E44" s="18">
        <f t="shared" si="8"/>
        <v>12.648171265008987</v>
      </c>
      <c r="F44" s="18">
        <f t="shared" si="8"/>
        <v>13.006030061310385</v>
      </c>
      <c r="G44" s="18">
        <f t="shared" si="8"/>
        <v>13.677708996638943</v>
      </c>
      <c r="H44" s="18">
        <f t="shared" si="8"/>
        <v>13.576374619126659</v>
      </c>
      <c r="I44" s="18">
        <f t="shared" si="8"/>
        <v>13.842727764972864</v>
      </c>
    </row>
    <row r="45" spans="1:10" x14ac:dyDescent="0.25">
      <c r="A45" s="33" t="s">
        <v>57</v>
      </c>
      <c r="B45" s="21">
        <f>B37/10</f>
        <v>49912262.399999999</v>
      </c>
      <c r="C45" s="21">
        <f t="shared" ref="C45:I45" si="9">C37/10</f>
        <v>49912262.399999999</v>
      </c>
      <c r="D45" s="21">
        <f t="shared" si="9"/>
        <v>49912262.399999999</v>
      </c>
      <c r="E45" s="21">
        <f t="shared" si="9"/>
        <v>49912262</v>
      </c>
      <c r="F45" s="21">
        <f t="shared" si="9"/>
        <v>49912262</v>
      </c>
      <c r="G45" s="21">
        <f t="shared" si="9"/>
        <v>49912262</v>
      </c>
      <c r="H45" s="21">
        <f t="shared" si="9"/>
        <v>49912262</v>
      </c>
      <c r="I45" s="21">
        <f t="shared" si="9"/>
        <v>49912262</v>
      </c>
    </row>
    <row r="48" spans="1:10" x14ac:dyDescent="0.25">
      <c r="I48" s="1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56"/>
  <sheetViews>
    <sheetView workbookViewId="0">
      <pane xSplit="1" ySplit="5" topLeftCell="B21" activePane="bottomRight" state="frozen"/>
      <selection pane="topRight" activeCell="B1" sqref="B1"/>
      <selection pane="bottomLeft" activeCell="A6" sqref="A6"/>
      <selection pane="bottomRight" activeCell="I27" sqref="I27"/>
    </sheetView>
  </sheetViews>
  <sheetFormatPr defaultRowHeight="15" x14ac:dyDescent="0.25"/>
  <cols>
    <col min="1" max="1" width="56.140625" customWidth="1"/>
    <col min="2" max="8" width="14.28515625" bestFit="1" customWidth="1"/>
    <col min="9" max="9" width="14" bestFit="1" customWidth="1"/>
  </cols>
  <sheetData>
    <row r="1" spans="1:9" ht="15.75" x14ac:dyDescent="0.25">
      <c r="A1" s="3" t="s">
        <v>45</v>
      </c>
      <c r="B1" s="1"/>
      <c r="C1" s="1"/>
      <c r="D1" s="1"/>
      <c r="E1" s="1"/>
      <c r="F1" s="1"/>
      <c r="G1" s="1"/>
    </row>
    <row r="2" spans="1:9" ht="15.75" x14ac:dyDescent="0.25">
      <c r="A2" s="3" t="s">
        <v>58</v>
      </c>
      <c r="B2" s="1"/>
      <c r="C2" s="1"/>
      <c r="D2" s="1"/>
      <c r="E2" s="1"/>
      <c r="F2" s="1"/>
      <c r="G2" s="1"/>
    </row>
    <row r="3" spans="1:9" ht="15.75" x14ac:dyDescent="0.25">
      <c r="A3" s="3" t="s">
        <v>59</v>
      </c>
      <c r="B3" s="20"/>
      <c r="C3" s="20"/>
      <c r="D3" s="20"/>
      <c r="E3" s="20"/>
      <c r="F3" s="20"/>
      <c r="G3" s="20"/>
    </row>
    <row r="4" spans="1:9" ht="15.75" x14ac:dyDescent="0.25">
      <c r="B4" s="3"/>
      <c r="C4" s="3"/>
      <c r="D4" s="3"/>
      <c r="E4" s="3"/>
      <c r="F4" s="3"/>
    </row>
    <row r="5" spans="1:9" ht="15.75" x14ac:dyDescent="0.25">
      <c r="A5" s="3"/>
      <c r="B5" s="3">
        <v>2012</v>
      </c>
      <c r="C5" s="28">
        <v>2013</v>
      </c>
      <c r="D5" s="3">
        <v>2014</v>
      </c>
      <c r="E5" s="3">
        <v>2015</v>
      </c>
      <c r="F5" s="3">
        <v>2016</v>
      </c>
      <c r="G5" s="3">
        <v>2017</v>
      </c>
      <c r="H5" s="3">
        <v>2018</v>
      </c>
      <c r="I5" s="3">
        <v>2019</v>
      </c>
    </row>
    <row r="6" spans="1:9" x14ac:dyDescent="0.25">
      <c r="A6" s="33" t="s">
        <v>60</v>
      </c>
      <c r="B6" s="1">
        <v>319966399</v>
      </c>
      <c r="C6" s="1">
        <v>316534918</v>
      </c>
      <c r="D6" s="1">
        <v>320589524</v>
      </c>
      <c r="E6" s="1">
        <v>348184445</v>
      </c>
      <c r="F6" s="1">
        <v>391023500</v>
      </c>
      <c r="G6" s="1">
        <v>505181230</v>
      </c>
      <c r="H6" s="1">
        <v>690103533</v>
      </c>
      <c r="I6" s="1">
        <v>601207033</v>
      </c>
    </row>
    <row r="7" spans="1:9" x14ac:dyDescent="0.25">
      <c r="A7" t="s">
        <v>11</v>
      </c>
      <c r="B7" s="5">
        <v>250857849</v>
      </c>
      <c r="C7" s="5">
        <v>245099012</v>
      </c>
      <c r="D7" s="5">
        <v>254038817</v>
      </c>
      <c r="E7" s="5">
        <v>274887658</v>
      </c>
      <c r="F7" s="5">
        <v>278107860</v>
      </c>
      <c r="G7" s="5">
        <v>340166687</v>
      </c>
      <c r="H7" s="5">
        <v>458449833</v>
      </c>
      <c r="I7" s="1">
        <v>427318771</v>
      </c>
    </row>
    <row r="8" spans="1:9" x14ac:dyDescent="0.25">
      <c r="A8" s="33" t="s">
        <v>7</v>
      </c>
      <c r="B8" s="4">
        <f>B6-B7</f>
        <v>69108550</v>
      </c>
      <c r="C8" s="4">
        <f t="shared" ref="C8:I8" si="0">C6-C7</f>
        <v>71435906</v>
      </c>
      <c r="D8" s="4">
        <f t="shared" si="0"/>
        <v>66550707</v>
      </c>
      <c r="E8" s="4">
        <f t="shared" si="0"/>
        <v>73296787</v>
      </c>
      <c r="F8" s="4">
        <f t="shared" si="0"/>
        <v>112915640</v>
      </c>
      <c r="G8" s="4">
        <f t="shared" si="0"/>
        <v>165014543</v>
      </c>
      <c r="H8" s="4">
        <f t="shared" si="0"/>
        <v>231653700</v>
      </c>
      <c r="I8" s="4">
        <f t="shared" si="0"/>
        <v>173888262</v>
      </c>
    </row>
    <row r="9" spans="1:9" x14ac:dyDescent="0.25">
      <c r="A9" s="2"/>
      <c r="B9" s="2"/>
      <c r="C9" s="2"/>
      <c r="D9" s="4"/>
      <c r="E9" s="4"/>
      <c r="F9" s="4"/>
      <c r="G9" s="4"/>
    </row>
    <row r="10" spans="1:9" x14ac:dyDescent="0.25">
      <c r="A10" s="33" t="s">
        <v>61</v>
      </c>
      <c r="B10" s="4">
        <f>SUM(B11:B13)</f>
        <v>27135043</v>
      </c>
      <c r="C10" s="4">
        <f t="shared" ref="C10:I10" si="1">SUM(C11:C13)</f>
        <v>27359355</v>
      </c>
      <c r="D10" s="4">
        <f t="shared" si="1"/>
        <v>26386709</v>
      </c>
      <c r="E10" s="4">
        <f t="shared" si="1"/>
        <v>25975821</v>
      </c>
      <c r="F10" s="4">
        <f t="shared" si="1"/>
        <v>31207494</v>
      </c>
      <c r="G10" s="4">
        <f t="shared" si="1"/>
        <v>36652870</v>
      </c>
      <c r="H10" s="4">
        <f>SUM(H11:H13)</f>
        <v>96273944</v>
      </c>
      <c r="I10" s="4">
        <f t="shared" si="1"/>
        <v>102255719</v>
      </c>
    </row>
    <row r="11" spans="1:9" x14ac:dyDescent="0.25">
      <c r="A11" s="7" t="s">
        <v>44</v>
      </c>
      <c r="B11" s="1">
        <v>0</v>
      </c>
      <c r="C11" s="1">
        <v>863421</v>
      </c>
      <c r="D11" s="1">
        <v>891069</v>
      </c>
      <c r="E11" s="1">
        <v>906354</v>
      </c>
      <c r="F11" s="1">
        <v>2500693</v>
      </c>
      <c r="G11" s="1"/>
    </row>
    <row r="12" spans="1:9" x14ac:dyDescent="0.25">
      <c r="A12" t="s">
        <v>27</v>
      </c>
      <c r="B12" s="8">
        <v>25541880</v>
      </c>
      <c r="C12" s="1">
        <v>25039971</v>
      </c>
      <c r="D12" s="1">
        <v>24336132</v>
      </c>
      <c r="E12" s="1">
        <v>23998137</v>
      </c>
      <c r="F12" s="1">
        <v>27422079</v>
      </c>
      <c r="G12" s="1">
        <v>34550496</v>
      </c>
      <c r="H12" s="1">
        <v>92110184</v>
      </c>
      <c r="I12" s="1">
        <v>99245809</v>
      </c>
    </row>
    <row r="13" spans="1:9" x14ac:dyDescent="0.25">
      <c r="A13" s="7" t="s">
        <v>28</v>
      </c>
      <c r="B13" s="8">
        <v>1593163</v>
      </c>
      <c r="C13" s="8">
        <v>1455963</v>
      </c>
      <c r="D13" s="8">
        <v>1159508</v>
      </c>
      <c r="E13" s="8">
        <v>1071330</v>
      </c>
      <c r="F13" s="8">
        <v>1284722</v>
      </c>
      <c r="G13" s="8">
        <v>2102374</v>
      </c>
      <c r="H13" s="1">
        <v>4163760</v>
      </c>
      <c r="I13" s="1">
        <v>3009910</v>
      </c>
    </row>
    <row r="14" spans="1:9" ht="15.75" customHeight="1" x14ac:dyDescent="0.25"/>
    <row r="15" spans="1:9" x14ac:dyDescent="0.25">
      <c r="A15" s="33" t="s">
        <v>8</v>
      </c>
      <c r="B15" s="12">
        <f>B8-B10</f>
        <v>41973507</v>
      </c>
      <c r="C15" s="12">
        <f t="shared" ref="C15:I15" si="2">C8-C10</f>
        <v>44076551</v>
      </c>
      <c r="D15" s="12">
        <f t="shared" si="2"/>
        <v>40163998</v>
      </c>
      <c r="E15" s="12">
        <f t="shared" si="2"/>
        <v>47320966</v>
      </c>
      <c r="F15" s="12">
        <f t="shared" si="2"/>
        <v>81708146</v>
      </c>
      <c r="G15" s="12">
        <f t="shared" si="2"/>
        <v>128361673</v>
      </c>
      <c r="H15" s="12">
        <f t="shared" si="2"/>
        <v>135379756</v>
      </c>
      <c r="I15" s="12">
        <f t="shared" si="2"/>
        <v>71632543</v>
      </c>
    </row>
    <row r="16" spans="1:9" x14ac:dyDescent="0.25">
      <c r="A16" s="34" t="s">
        <v>62</v>
      </c>
      <c r="B16" s="11"/>
      <c r="C16" s="11"/>
      <c r="D16" s="11"/>
      <c r="E16" s="11"/>
      <c r="F16" s="11"/>
      <c r="G16" s="11"/>
      <c r="H16" s="11"/>
    </row>
    <row r="17" spans="1:9" x14ac:dyDescent="0.25">
      <c r="A17" t="s">
        <v>15</v>
      </c>
      <c r="B17" s="8">
        <v>8898583</v>
      </c>
      <c r="C17" s="8">
        <v>7687038</v>
      </c>
      <c r="D17" s="8">
        <v>6735384</v>
      </c>
      <c r="E17" s="8">
        <v>3429291</v>
      </c>
      <c r="F17" s="16">
        <v>3958120</v>
      </c>
      <c r="G17" s="16">
        <v>11726858</v>
      </c>
      <c r="H17" s="1">
        <v>11661878</v>
      </c>
      <c r="I17" s="1">
        <v>8025694</v>
      </c>
    </row>
    <row r="18" spans="1:9" x14ac:dyDescent="0.25">
      <c r="A18" t="s">
        <v>29</v>
      </c>
      <c r="B18" s="8">
        <v>819808</v>
      </c>
      <c r="C18" s="1">
        <v>0</v>
      </c>
      <c r="D18" s="1">
        <v>0</v>
      </c>
      <c r="E18" s="8">
        <v>0</v>
      </c>
      <c r="F18" s="1">
        <v>0</v>
      </c>
      <c r="G18" s="1">
        <v>0</v>
      </c>
    </row>
    <row r="19" spans="1:9" x14ac:dyDescent="0.25">
      <c r="A19" t="s">
        <v>30</v>
      </c>
      <c r="B19" s="8">
        <v>575500</v>
      </c>
      <c r="C19" s="1">
        <v>0</v>
      </c>
      <c r="D19" s="1">
        <v>0</v>
      </c>
      <c r="E19" s="8">
        <v>0</v>
      </c>
      <c r="F19" s="1">
        <v>0</v>
      </c>
      <c r="G19" s="1">
        <v>0</v>
      </c>
    </row>
    <row r="20" spans="1:9" x14ac:dyDescent="0.25">
      <c r="A20" t="s">
        <v>31</v>
      </c>
      <c r="B20" s="8">
        <v>24410501</v>
      </c>
      <c r="C20" s="1">
        <v>5756760</v>
      </c>
      <c r="D20" s="1">
        <v>1957068</v>
      </c>
      <c r="E20" s="8">
        <v>1493646</v>
      </c>
      <c r="F20" s="1">
        <v>2449486</v>
      </c>
      <c r="G20" s="1">
        <v>2410213</v>
      </c>
      <c r="H20" s="1">
        <v>2818935</v>
      </c>
      <c r="I20" s="1">
        <v>7388443</v>
      </c>
    </row>
    <row r="21" spans="1:9" x14ac:dyDescent="0.25">
      <c r="B21" s="8"/>
      <c r="C21" s="1"/>
      <c r="D21" s="1"/>
      <c r="E21" s="1"/>
      <c r="F21" s="8"/>
      <c r="G21" s="1"/>
    </row>
    <row r="22" spans="1:9" x14ac:dyDescent="0.25">
      <c r="A22" s="33" t="s">
        <v>17</v>
      </c>
      <c r="B22" s="12">
        <f>B15-B17+B18+B19+B20</f>
        <v>58880733</v>
      </c>
      <c r="C22" s="12">
        <f t="shared" ref="C22:I22" si="3">C15-C17+C18+C19+C20</f>
        <v>42146273</v>
      </c>
      <c r="D22" s="12">
        <f t="shared" si="3"/>
        <v>35385682</v>
      </c>
      <c r="E22" s="12">
        <f t="shared" si="3"/>
        <v>45385321</v>
      </c>
      <c r="F22" s="12">
        <f t="shared" si="3"/>
        <v>80199512</v>
      </c>
      <c r="G22" s="12">
        <f t="shared" si="3"/>
        <v>119045028</v>
      </c>
      <c r="H22" s="12">
        <f t="shared" si="3"/>
        <v>126536813</v>
      </c>
      <c r="I22" s="12">
        <f t="shared" si="3"/>
        <v>70995292</v>
      </c>
    </row>
    <row r="23" spans="1:9" x14ac:dyDescent="0.25">
      <c r="B23" s="10"/>
      <c r="C23" s="10"/>
      <c r="D23" s="10"/>
      <c r="E23" s="10"/>
      <c r="F23" s="10"/>
      <c r="G23" s="10"/>
    </row>
    <row r="24" spans="1:9" x14ac:dyDescent="0.25">
      <c r="A24" s="7" t="s">
        <v>16</v>
      </c>
      <c r="B24" s="16"/>
      <c r="C24" s="16"/>
      <c r="D24" s="16"/>
      <c r="E24" s="16">
        <v>2247525</v>
      </c>
      <c r="F24" s="8">
        <v>4057186</v>
      </c>
      <c r="G24" s="8">
        <v>5952777</v>
      </c>
      <c r="H24" s="1">
        <v>6281801</v>
      </c>
      <c r="I24" s="1">
        <v>3428667</v>
      </c>
    </row>
    <row r="25" spans="1:9" x14ac:dyDescent="0.25">
      <c r="A25" s="33" t="s">
        <v>63</v>
      </c>
      <c r="B25" s="12">
        <f>B22-B24</f>
        <v>58880733</v>
      </c>
      <c r="C25" s="12">
        <f t="shared" ref="C25:I25" si="4">C22-C24</f>
        <v>42146273</v>
      </c>
      <c r="D25" s="12">
        <f t="shared" si="4"/>
        <v>35385682</v>
      </c>
      <c r="E25" s="12">
        <f t="shared" si="4"/>
        <v>43137796</v>
      </c>
      <c r="F25" s="12">
        <f t="shared" si="4"/>
        <v>76142326</v>
      </c>
      <c r="G25" s="12">
        <f t="shared" si="4"/>
        <v>113092251</v>
      </c>
      <c r="H25" s="12">
        <f t="shared" si="4"/>
        <v>120255012</v>
      </c>
      <c r="I25" s="12">
        <f t="shared" si="4"/>
        <v>67566625</v>
      </c>
    </row>
    <row r="26" spans="1:9" x14ac:dyDescent="0.25">
      <c r="B26" s="13"/>
      <c r="C26" s="13"/>
      <c r="D26" s="11"/>
      <c r="E26" s="11"/>
      <c r="F26" s="4"/>
      <c r="G26" s="4"/>
    </row>
    <row r="27" spans="1:9" x14ac:dyDescent="0.25">
      <c r="A27" s="30" t="s">
        <v>64</v>
      </c>
      <c r="B27" s="11">
        <f>SUM(B28:B29)</f>
        <v>2926775</v>
      </c>
      <c r="C27" s="11">
        <f t="shared" ref="C27:I27" si="5">SUM(C28:C29)</f>
        <v>1472576</v>
      </c>
      <c r="D27" s="11">
        <f t="shared" si="5"/>
        <v>1178348</v>
      </c>
      <c r="E27" s="11">
        <f t="shared" si="5"/>
        <v>-1971295</v>
      </c>
      <c r="F27" s="11">
        <f t="shared" si="5"/>
        <v>3387456</v>
      </c>
      <c r="G27" s="11">
        <f t="shared" si="5"/>
        <v>4699368</v>
      </c>
      <c r="H27" s="11">
        <f t="shared" si="5"/>
        <v>11117546</v>
      </c>
      <c r="I27" s="35">
        <f t="shared" si="5"/>
        <v>-5729625</v>
      </c>
    </row>
    <row r="28" spans="1:9" x14ac:dyDescent="0.25">
      <c r="A28" t="s">
        <v>9</v>
      </c>
      <c r="B28" s="8">
        <v>2926775</v>
      </c>
      <c r="C28" s="8">
        <v>1472576</v>
      </c>
      <c r="D28" s="1">
        <v>1178348</v>
      </c>
      <c r="E28" s="1">
        <v>662641</v>
      </c>
      <c r="F28" s="1">
        <v>2973812</v>
      </c>
      <c r="G28" s="1">
        <v>4392769</v>
      </c>
      <c r="H28" s="1">
        <v>4970058</v>
      </c>
      <c r="I28" s="1">
        <v>1897220</v>
      </c>
    </row>
    <row r="29" spans="1:9" x14ac:dyDescent="0.25">
      <c r="A29" t="s">
        <v>10</v>
      </c>
      <c r="B29" s="10"/>
      <c r="C29" s="10"/>
      <c r="D29" s="10"/>
      <c r="E29" s="10">
        <v>-2633936</v>
      </c>
      <c r="F29" s="10">
        <v>413644</v>
      </c>
      <c r="G29" s="10">
        <v>306599</v>
      </c>
      <c r="H29" s="1">
        <v>6147488</v>
      </c>
      <c r="I29" s="21">
        <v>-7626845</v>
      </c>
    </row>
    <row r="30" spans="1:9" x14ac:dyDescent="0.25">
      <c r="A30" s="33" t="s">
        <v>65</v>
      </c>
      <c r="B30" s="12">
        <f>B25-B27</f>
        <v>55953958</v>
      </c>
      <c r="C30" s="12">
        <f t="shared" ref="C30:I30" si="6">C25-C27</f>
        <v>40673697</v>
      </c>
      <c r="D30" s="12">
        <f t="shared" si="6"/>
        <v>34207334</v>
      </c>
      <c r="E30" s="12">
        <f t="shared" si="6"/>
        <v>45109091</v>
      </c>
      <c r="F30" s="12">
        <f t="shared" si="6"/>
        <v>72754870</v>
      </c>
      <c r="G30" s="12">
        <f t="shared" si="6"/>
        <v>108392883</v>
      </c>
      <c r="H30" s="12">
        <f t="shared" si="6"/>
        <v>109137466</v>
      </c>
      <c r="I30" s="12">
        <f t="shared" si="6"/>
        <v>73296250</v>
      </c>
    </row>
    <row r="31" spans="1:9" x14ac:dyDescent="0.25">
      <c r="A31" s="2"/>
      <c r="F31" s="1"/>
      <c r="G31" s="1"/>
    </row>
    <row r="32" spans="1:9" x14ac:dyDescent="0.25">
      <c r="A32" s="33" t="s">
        <v>66</v>
      </c>
      <c r="B32" s="19">
        <f>B30/('1'!B37/10)</f>
        <v>1.1210463182690753</v>
      </c>
      <c r="C32" s="19">
        <f>C30/('1'!C37/10)</f>
        <v>0.81490389423822229</v>
      </c>
      <c r="D32" s="19">
        <f>D30/('1'!D37/10)</f>
        <v>0.68534929805145439</v>
      </c>
      <c r="E32" s="19">
        <f>E30/('1'!E37/10)</f>
        <v>0.90376771543633905</v>
      </c>
      <c r="F32" s="19">
        <f>F30/('1'!F37/10)</f>
        <v>1.4576552351003447</v>
      </c>
      <c r="G32" s="19">
        <f>G30/('1'!G37/10)</f>
        <v>2.1716684168711891</v>
      </c>
      <c r="H32" s="19">
        <f>H30/('1'!H37/10)</f>
        <v>2.1865862540952361</v>
      </c>
      <c r="I32" s="19">
        <f>I30/('1'!I37/10)</f>
        <v>1.4685018683384856</v>
      </c>
    </row>
    <row r="33" spans="1:9" x14ac:dyDescent="0.25">
      <c r="A33" s="34" t="s">
        <v>67</v>
      </c>
      <c r="B33" s="21">
        <f>'1'!B45</f>
        <v>49912262.399999999</v>
      </c>
      <c r="C33" s="21">
        <f>'1'!C45</f>
        <v>49912262.399999999</v>
      </c>
      <c r="D33" s="21">
        <f>'1'!D45</f>
        <v>49912262.399999999</v>
      </c>
      <c r="E33" s="21">
        <f>'1'!E45</f>
        <v>49912262</v>
      </c>
      <c r="F33" s="21">
        <f>'1'!F45</f>
        <v>49912262</v>
      </c>
      <c r="G33" s="21">
        <f>'1'!G45</f>
        <v>49912262</v>
      </c>
      <c r="H33" s="21">
        <f>'1'!H45</f>
        <v>49912262</v>
      </c>
      <c r="I33" s="21">
        <f>'1'!I45</f>
        <v>49912262</v>
      </c>
    </row>
    <row r="56" spans="1:2" x14ac:dyDescent="0.25">
      <c r="A56" s="9"/>
      <c r="B56" s="9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I35"/>
  <sheetViews>
    <sheetView tabSelected="1" workbookViewId="0">
      <pane xSplit="1" ySplit="5" topLeftCell="D6" activePane="bottomRight" state="frozen"/>
      <selection pane="topRight" activeCell="B1" sqref="B1"/>
      <selection pane="bottomLeft" activeCell="A6" sqref="A6"/>
      <selection pane="bottomRight" activeCell="A20" sqref="A20"/>
    </sheetView>
  </sheetViews>
  <sheetFormatPr defaultRowHeight="15" x14ac:dyDescent="0.25"/>
  <cols>
    <col min="1" max="1" width="66.140625" customWidth="1"/>
    <col min="2" max="9" width="16" bestFit="1" customWidth="1"/>
  </cols>
  <sheetData>
    <row r="1" spans="1:9" ht="15.75" x14ac:dyDescent="0.25">
      <c r="A1" s="3" t="s">
        <v>45</v>
      </c>
    </row>
    <row r="2" spans="1:9" ht="15.75" x14ac:dyDescent="0.25">
      <c r="A2" s="3" t="s">
        <v>82</v>
      </c>
      <c r="B2" s="3"/>
      <c r="C2" s="3"/>
      <c r="D2" s="3"/>
      <c r="E2" s="3"/>
      <c r="F2" s="3"/>
    </row>
    <row r="3" spans="1:9" ht="15.75" x14ac:dyDescent="0.25">
      <c r="A3" s="3" t="s">
        <v>59</v>
      </c>
      <c r="B3" s="3"/>
      <c r="C3" s="3"/>
      <c r="D3" s="3"/>
      <c r="E3" s="3"/>
      <c r="F3" s="3"/>
    </row>
    <row r="4" spans="1:9" ht="15.75" x14ac:dyDescent="0.25">
      <c r="B4" s="3"/>
      <c r="C4" s="3"/>
      <c r="D4" s="3"/>
      <c r="E4" s="3"/>
      <c r="F4" s="3"/>
    </row>
    <row r="5" spans="1:9" ht="15.75" x14ac:dyDescent="0.25">
      <c r="A5" s="3"/>
      <c r="B5" s="3">
        <v>2012</v>
      </c>
      <c r="C5" s="28">
        <v>2013</v>
      </c>
      <c r="D5" s="3">
        <v>2014</v>
      </c>
      <c r="E5" s="3">
        <v>2015</v>
      </c>
      <c r="F5" s="3">
        <v>2016</v>
      </c>
      <c r="G5" s="3">
        <v>2017</v>
      </c>
      <c r="H5" s="3">
        <v>2018</v>
      </c>
      <c r="I5" s="3">
        <v>2019</v>
      </c>
    </row>
    <row r="6" spans="1:9" x14ac:dyDescent="0.25">
      <c r="A6" s="33" t="s">
        <v>68</v>
      </c>
    </row>
    <row r="7" spans="1:9" x14ac:dyDescent="0.25">
      <c r="A7" t="s">
        <v>32</v>
      </c>
      <c r="B7" s="21">
        <v>330104212</v>
      </c>
      <c r="C7" s="21">
        <v>328986161</v>
      </c>
      <c r="D7" s="21">
        <v>332988113</v>
      </c>
      <c r="E7" s="21">
        <v>321700377</v>
      </c>
      <c r="F7" s="21">
        <v>373057824</v>
      </c>
      <c r="G7" s="21">
        <v>484959079</v>
      </c>
      <c r="H7" s="21">
        <v>689042717</v>
      </c>
      <c r="I7" s="21">
        <v>506720684</v>
      </c>
    </row>
    <row r="8" spans="1:9" x14ac:dyDescent="0.25">
      <c r="A8" s="7" t="s">
        <v>33</v>
      </c>
      <c r="B8" s="21">
        <v>-261046490</v>
      </c>
      <c r="C8" s="21">
        <v>-261495762</v>
      </c>
      <c r="D8" s="21">
        <v>-279723090</v>
      </c>
      <c r="E8" s="21">
        <v>-321443515</v>
      </c>
      <c r="F8" s="21">
        <v>-360352605</v>
      </c>
      <c r="G8" s="21">
        <v>-412545256</v>
      </c>
      <c r="H8" s="21">
        <v>-504107609</v>
      </c>
      <c r="I8" s="21">
        <v>-383117548</v>
      </c>
    </row>
    <row r="9" spans="1:9" x14ac:dyDescent="0.25">
      <c r="A9" s="7" t="s">
        <v>34</v>
      </c>
      <c r="B9" s="21">
        <v>23752533</v>
      </c>
      <c r="C9" s="21">
        <v>3830683</v>
      </c>
      <c r="D9" s="21">
        <v>483847</v>
      </c>
      <c r="E9" s="21">
        <v>7834</v>
      </c>
      <c r="F9" s="21">
        <v>46022</v>
      </c>
      <c r="G9" s="21">
        <v>105984</v>
      </c>
      <c r="H9" s="21">
        <v>130823</v>
      </c>
      <c r="I9" s="21">
        <v>4886938</v>
      </c>
    </row>
    <row r="10" spans="1:9" x14ac:dyDescent="0.25">
      <c r="A10" s="7" t="s">
        <v>35</v>
      </c>
      <c r="B10" s="21">
        <v>-8898583</v>
      </c>
      <c r="C10" s="21">
        <v>-7687038</v>
      </c>
      <c r="D10" s="21">
        <v>-6735384</v>
      </c>
      <c r="E10" s="21">
        <v>-3429291</v>
      </c>
      <c r="F10" s="21">
        <v>-3958120</v>
      </c>
      <c r="G10" s="21">
        <v>-11726858</v>
      </c>
      <c r="H10" s="21">
        <v>-11661878</v>
      </c>
      <c r="I10" s="21">
        <v>-8025694</v>
      </c>
    </row>
    <row r="11" spans="1:9" x14ac:dyDescent="0.25">
      <c r="A11" s="7" t="s">
        <v>36</v>
      </c>
      <c r="B11" s="21">
        <v>-137902</v>
      </c>
      <c r="C11" s="21">
        <v>-125251</v>
      </c>
      <c r="D11" s="21">
        <v>-118844</v>
      </c>
      <c r="E11" s="21">
        <v>-139630</v>
      </c>
      <c r="F11" s="21">
        <v>-218371</v>
      </c>
      <c r="G11" s="21">
        <v>-393081</v>
      </c>
      <c r="H11" s="21">
        <v>-1262936</v>
      </c>
      <c r="I11" s="21">
        <v>-1768229</v>
      </c>
    </row>
    <row r="12" spans="1:9" ht="15.75" x14ac:dyDescent="0.25">
      <c r="A12" s="17" t="s">
        <v>37</v>
      </c>
      <c r="B12" s="21">
        <v>-3442254</v>
      </c>
      <c r="C12" s="21">
        <v>-1184738</v>
      </c>
      <c r="D12" s="21">
        <v>-2994173</v>
      </c>
      <c r="E12" s="21">
        <v>-1972362</v>
      </c>
      <c r="F12" s="21">
        <v>-1563220</v>
      </c>
      <c r="G12" s="21">
        <v>-5046170</v>
      </c>
      <c r="H12" s="21">
        <v>-4345725</v>
      </c>
      <c r="I12" s="21">
        <v>-8061898</v>
      </c>
    </row>
    <row r="13" spans="1:9" x14ac:dyDescent="0.25">
      <c r="A13" s="2"/>
      <c r="B13" s="22">
        <f>SUM(B7:B12)</f>
        <v>80331516</v>
      </c>
      <c r="C13" s="22">
        <f t="shared" ref="C13:I13" si="0">SUM(C7:C12)</f>
        <v>62324055</v>
      </c>
      <c r="D13" s="22">
        <f t="shared" si="0"/>
        <v>43900469</v>
      </c>
      <c r="E13" s="22">
        <f t="shared" si="0"/>
        <v>-5276587</v>
      </c>
      <c r="F13" s="22">
        <f t="shared" si="0"/>
        <v>7011530</v>
      </c>
      <c r="G13" s="22">
        <f t="shared" si="0"/>
        <v>55353698</v>
      </c>
      <c r="H13" s="22">
        <f t="shared" si="0"/>
        <v>167795392</v>
      </c>
      <c r="I13" s="22">
        <f t="shared" si="0"/>
        <v>110634253</v>
      </c>
    </row>
    <row r="14" spans="1:9" x14ac:dyDescent="0.25">
      <c r="B14" s="21"/>
      <c r="C14" s="21"/>
      <c r="D14" s="21"/>
      <c r="E14" s="21"/>
      <c r="F14" s="21"/>
      <c r="G14" s="21"/>
      <c r="H14" s="21"/>
    </row>
    <row r="15" spans="1:9" x14ac:dyDescent="0.25">
      <c r="A15" s="33" t="s">
        <v>69</v>
      </c>
      <c r="B15" s="21"/>
      <c r="C15" s="21"/>
      <c r="D15" s="21"/>
      <c r="E15" s="21"/>
      <c r="F15" s="21"/>
      <c r="G15" s="21"/>
      <c r="H15" s="21"/>
    </row>
    <row r="16" spans="1:9" x14ac:dyDescent="0.25">
      <c r="A16" s="6" t="s">
        <v>38</v>
      </c>
      <c r="B16" s="21">
        <v>-2005630</v>
      </c>
      <c r="C16" s="21">
        <v>-789773</v>
      </c>
      <c r="D16" s="21">
        <v>-310921</v>
      </c>
      <c r="E16" s="21">
        <v>-391385</v>
      </c>
      <c r="F16" s="21">
        <v>-1281405</v>
      </c>
      <c r="G16" s="21">
        <v>-2375921</v>
      </c>
      <c r="H16" s="21">
        <v>-1614080</v>
      </c>
      <c r="I16" s="21">
        <v>-9983008</v>
      </c>
    </row>
    <row r="17" spans="1:9" x14ac:dyDescent="0.25">
      <c r="A17" s="6" t="s">
        <v>39</v>
      </c>
      <c r="B17" s="21">
        <v>-8710173</v>
      </c>
      <c r="C17" s="21">
        <v>-7045200</v>
      </c>
      <c r="D17" s="21">
        <v>-250000</v>
      </c>
      <c r="E17" s="21">
        <v>-450000</v>
      </c>
      <c r="F17" s="21">
        <v>-3235450</v>
      </c>
      <c r="G17" s="21">
        <v>0</v>
      </c>
      <c r="H17" s="21"/>
      <c r="I17" s="21"/>
    </row>
    <row r="18" spans="1:9" x14ac:dyDescent="0.25">
      <c r="A18" s="6" t="s">
        <v>46</v>
      </c>
      <c r="B18" s="21">
        <v>0</v>
      </c>
      <c r="C18" s="21">
        <v>0</v>
      </c>
      <c r="D18" s="21">
        <v>0</v>
      </c>
      <c r="E18" s="21">
        <v>0</v>
      </c>
      <c r="F18" s="21">
        <v>0</v>
      </c>
      <c r="G18" s="21">
        <v>15018612</v>
      </c>
      <c r="H18" s="21">
        <v>1453122</v>
      </c>
      <c r="I18" s="21">
        <v>12800372</v>
      </c>
    </row>
    <row r="19" spans="1:9" x14ac:dyDescent="0.25">
      <c r="A19" s="6" t="s">
        <v>40</v>
      </c>
      <c r="B19" s="21">
        <v>-800000</v>
      </c>
      <c r="C19" s="21">
        <v>7045200</v>
      </c>
      <c r="D19" s="21"/>
      <c r="E19" s="21"/>
      <c r="F19" s="21"/>
      <c r="G19" s="21">
        <v>-2456780</v>
      </c>
      <c r="H19" s="21">
        <v>-2024500</v>
      </c>
      <c r="I19" s="21">
        <v>-1824544</v>
      </c>
    </row>
    <row r="20" spans="1:9" x14ac:dyDescent="0.25">
      <c r="A20" s="6" t="s">
        <v>41</v>
      </c>
      <c r="B20" s="21">
        <v>-136939916</v>
      </c>
      <c r="C20" s="21">
        <v>-73448870</v>
      </c>
      <c r="D20" s="21">
        <v>-31618288</v>
      </c>
      <c r="E20" s="21">
        <v>-7278500</v>
      </c>
      <c r="F20" s="21">
        <v>-13670000</v>
      </c>
      <c r="G20" s="21">
        <v>-20000000</v>
      </c>
      <c r="H20" s="21"/>
    </row>
    <row r="21" spans="1:9" x14ac:dyDescent="0.25">
      <c r="A21" s="2"/>
      <c r="B21" s="22">
        <f t="shared" ref="B21:I21" si="1">SUM(B16:B20)</f>
        <v>-148455719</v>
      </c>
      <c r="C21" s="22">
        <f t="shared" si="1"/>
        <v>-74238643</v>
      </c>
      <c r="D21" s="22">
        <f t="shared" si="1"/>
        <v>-32179209</v>
      </c>
      <c r="E21" s="22">
        <f t="shared" si="1"/>
        <v>-8119885</v>
      </c>
      <c r="F21" s="22">
        <f t="shared" si="1"/>
        <v>-18186855</v>
      </c>
      <c r="G21" s="22">
        <f t="shared" si="1"/>
        <v>-9814089</v>
      </c>
      <c r="H21" s="22">
        <f t="shared" si="1"/>
        <v>-2185458</v>
      </c>
      <c r="I21" s="22">
        <f t="shared" si="1"/>
        <v>992820</v>
      </c>
    </row>
    <row r="22" spans="1:9" x14ac:dyDescent="0.25">
      <c r="B22" s="21"/>
      <c r="C22" s="21"/>
      <c r="D22" s="21"/>
      <c r="E22" s="21"/>
      <c r="F22" s="21"/>
      <c r="G22" s="21"/>
      <c r="H22" s="21"/>
    </row>
    <row r="23" spans="1:9" x14ac:dyDescent="0.25">
      <c r="A23" s="33" t="s">
        <v>70</v>
      </c>
      <c r="B23" s="21"/>
      <c r="C23" s="21"/>
      <c r="D23" s="21"/>
      <c r="E23" s="21"/>
      <c r="F23" s="21"/>
      <c r="G23" s="21"/>
      <c r="H23" s="21"/>
    </row>
    <row r="24" spans="1:9" x14ac:dyDescent="0.25">
      <c r="A24" t="s">
        <v>42</v>
      </c>
      <c r="B24" s="21">
        <v>-6911131</v>
      </c>
      <c r="C24" s="21">
        <v>-36286117</v>
      </c>
      <c r="D24" s="21">
        <v>-16912809</v>
      </c>
      <c r="E24" s="21">
        <v>17010188</v>
      </c>
      <c r="F24" s="21">
        <v>69327945</v>
      </c>
      <c r="G24" s="21">
        <v>32792736</v>
      </c>
      <c r="H24" s="21">
        <v>-56361929</v>
      </c>
      <c r="I24" s="21">
        <v>-70165254</v>
      </c>
    </row>
    <row r="25" spans="1:9" x14ac:dyDescent="0.25">
      <c r="A25" t="s">
        <v>43</v>
      </c>
      <c r="B25" s="21">
        <v>-24596064</v>
      </c>
      <c r="C25" s="21">
        <v>-43620104</v>
      </c>
      <c r="D25" s="21">
        <v>-716513</v>
      </c>
      <c r="E25" s="21">
        <v>-46307</v>
      </c>
      <c r="F25" s="21">
        <v>-59154564</v>
      </c>
      <c r="G25" s="21">
        <v>-74006787</v>
      </c>
      <c r="H25" s="21">
        <v>-89724728</v>
      </c>
      <c r="I25" s="21">
        <v>-61246087</v>
      </c>
    </row>
    <row r="26" spans="1:9" x14ac:dyDescent="0.25">
      <c r="A26" s="2"/>
      <c r="B26" s="23">
        <f t="shared" ref="B26:I26" si="2">SUM(B24:B25)</f>
        <v>-31507195</v>
      </c>
      <c r="C26" s="23">
        <f t="shared" si="2"/>
        <v>-79906221</v>
      </c>
      <c r="D26" s="23">
        <f t="shared" si="2"/>
        <v>-17629322</v>
      </c>
      <c r="E26" s="23">
        <f t="shared" si="2"/>
        <v>16963881</v>
      </c>
      <c r="F26" s="23">
        <f t="shared" si="2"/>
        <v>10173381</v>
      </c>
      <c r="G26" s="23">
        <f t="shared" si="2"/>
        <v>-41214051</v>
      </c>
      <c r="H26" s="23">
        <f t="shared" si="2"/>
        <v>-146086657</v>
      </c>
      <c r="I26" s="23">
        <f t="shared" si="2"/>
        <v>-131411341</v>
      </c>
    </row>
    <row r="27" spans="1:9" x14ac:dyDescent="0.25">
      <c r="B27" s="21"/>
      <c r="C27" s="21"/>
      <c r="D27" s="21"/>
      <c r="E27" s="21"/>
      <c r="F27" s="21"/>
      <c r="G27" s="21"/>
      <c r="H27" s="21"/>
    </row>
    <row r="28" spans="1:9" x14ac:dyDescent="0.25">
      <c r="A28" s="2" t="s">
        <v>71</v>
      </c>
      <c r="B28" s="24">
        <f t="shared" ref="B28:I28" si="3">SUM(B13,B21,B26)</f>
        <v>-99631398</v>
      </c>
      <c r="C28" s="24">
        <f t="shared" si="3"/>
        <v>-91820809</v>
      </c>
      <c r="D28" s="24">
        <f t="shared" si="3"/>
        <v>-5908062</v>
      </c>
      <c r="E28" s="24">
        <f t="shared" si="3"/>
        <v>3567409</v>
      </c>
      <c r="F28" s="24">
        <f t="shared" si="3"/>
        <v>-1001944</v>
      </c>
      <c r="G28" s="24">
        <f t="shared" si="3"/>
        <v>4325558</v>
      </c>
      <c r="H28" s="24">
        <f t="shared" si="3"/>
        <v>19523277</v>
      </c>
      <c r="I28" s="24">
        <f t="shared" si="3"/>
        <v>-19784268</v>
      </c>
    </row>
    <row r="29" spans="1:9" x14ac:dyDescent="0.25">
      <c r="A29" s="34" t="s">
        <v>72</v>
      </c>
      <c r="B29" s="21">
        <v>200706434</v>
      </c>
      <c r="C29" s="21">
        <v>101075036</v>
      </c>
      <c r="D29" s="21">
        <v>9254227</v>
      </c>
      <c r="E29" s="21">
        <v>3346165</v>
      </c>
      <c r="F29" s="21">
        <v>6913574</v>
      </c>
      <c r="G29" s="21">
        <v>5911630</v>
      </c>
      <c r="H29" s="21">
        <v>16324097</v>
      </c>
      <c r="I29" s="1">
        <v>35847374</v>
      </c>
    </row>
    <row r="30" spans="1:9" x14ac:dyDescent="0.25">
      <c r="A30" s="33" t="s">
        <v>73</v>
      </c>
      <c r="B30" s="24">
        <f>SUM(B28:B29)</f>
        <v>101075036</v>
      </c>
      <c r="C30" s="24">
        <f t="shared" ref="C30:I30" si="4">SUM(C28:C29)</f>
        <v>9254227</v>
      </c>
      <c r="D30" s="24">
        <f t="shared" si="4"/>
        <v>3346165</v>
      </c>
      <c r="E30" s="24">
        <f t="shared" si="4"/>
        <v>6913574</v>
      </c>
      <c r="F30" s="24">
        <f t="shared" si="4"/>
        <v>5911630</v>
      </c>
      <c r="G30" s="24">
        <f t="shared" si="4"/>
        <v>10237188</v>
      </c>
      <c r="H30" s="24">
        <f t="shared" si="4"/>
        <v>35847374</v>
      </c>
      <c r="I30" s="24">
        <f t="shared" si="4"/>
        <v>16063106</v>
      </c>
    </row>
    <row r="32" spans="1:9" ht="15.75" x14ac:dyDescent="0.25">
      <c r="A32" s="3"/>
      <c r="B32" s="15"/>
      <c r="C32" s="15"/>
      <c r="D32" s="15"/>
      <c r="E32" s="15"/>
      <c r="F32" s="15"/>
      <c r="G32" s="15"/>
    </row>
    <row r="34" spans="1:9" x14ac:dyDescent="0.25">
      <c r="A34" s="33" t="s">
        <v>74</v>
      </c>
      <c r="B34" s="14">
        <f>B13/('1'!B37/10)</f>
        <v>1.6094545135265197</v>
      </c>
      <c r="C34" s="14">
        <f>C13/('1'!C37/10)</f>
        <v>1.2486722100579437</v>
      </c>
      <c r="D34" s="14">
        <f>D13/('1'!D37/10)</f>
        <v>0.87955277699453671</v>
      </c>
      <c r="E34" s="14">
        <f>E13/('1'!E37/10)</f>
        <v>-0.10571724839880028</v>
      </c>
      <c r="F34" s="14">
        <f>F13/('1'!F37/10)</f>
        <v>0.14047710360231722</v>
      </c>
      <c r="G34" s="14">
        <f>G13/('1'!G37/10)</f>
        <v>1.1090200239772743</v>
      </c>
      <c r="H34" s="14">
        <f>H13/('1'!H37/10)</f>
        <v>3.3618070044591448</v>
      </c>
      <c r="I34" s="14">
        <f>I13/('1'!I37/10)</f>
        <v>2.2165746164740039</v>
      </c>
    </row>
    <row r="35" spans="1:9" x14ac:dyDescent="0.25">
      <c r="A35" s="33" t="s">
        <v>75</v>
      </c>
      <c r="B35" s="21">
        <f>'1'!B45</f>
        <v>49912262.399999999</v>
      </c>
      <c r="C35" s="21">
        <f>'1'!C45</f>
        <v>49912262.399999999</v>
      </c>
      <c r="D35" s="21">
        <f>'1'!D45</f>
        <v>49912262.399999999</v>
      </c>
      <c r="E35" s="21">
        <f>'1'!E45</f>
        <v>49912262</v>
      </c>
      <c r="F35" s="21">
        <f>'1'!F45</f>
        <v>49912262</v>
      </c>
      <c r="G35" s="21">
        <f>'1'!G45</f>
        <v>49912262</v>
      </c>
      <c r="H35" s="21">
        <f>'1'!H45</f>
        <v>49912262</v>
      </c>
      <c r="I35" s="21">
        <f>'1'!I45</f>
        <v>49912262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>
      <selection activeCell="B8" sqref="B8:I8"/>
    </sheetView>
  </sheetViews>
  <sheetFormatPr defaultRowHeight="15" x14ac:dyDescent="0.25"/>
  <cols>
    <col min="1" max="1" width="16.5703125" bestFit="1" customWidth="1"/>
  </cols>
  <sheetData>
    <row r="1" spans="1:9" ht="15.75" x14ac:dyDescent="0.25">
      <c r="A1" s="3" t="s">
        <v>45</v>
      </c>
    </row>
    <row r="2" spans="1:9" x14ac:dyDescent="0.25">
      <c r="A2" s="2" t="s">
        <v>80</v>
      </c>
    </row>
    <row r="3" spans="1:9" ht="15.75" x14ac:dyDescent="0.25">
      <c r="A3" s="3" t="s">
        <v>59</v>
      </c>
    </row>
    <row r="5" spans="1:9" x14ac:dyDescent="0.25">
      <c r="B5">
        <v>2012</v>
      </c>
      <c r="C5">
        <v>2013</v>
      </c>
      <c r="D5">
        <v>2014</v>
      </c>
      <c r="E5">
        <v>2015</v>
      </c>
      <c r="F5">
        <v>2016</v>
      </c>
      <c r="G5">
        <v>2017</v>
      </c>
      <c r="H5">
        <v>2018</v>
      </c>
      <c r="I5">
        <v>2019</v>
      </c>
    </row>
    <row r="6" spans="1:9" x14ac:dyDescent="0.25">
      <c r="A6" s="7" t="s">
        <v>76</v>
      </c>
      <c r="B6" s="25">
        <f>'2'!B30/'1'!B20</f>
        <v>8.1217559572374962E-2</v>
      </c>
      <c r="C6" s="25">
        <f>'2'!C30/'1'!C20</f>
        <v>6.1910723739484037E-2</v>
      </c>
      <c r="D6" s="25">
        <f>'2'!D30/'1'!D20</f>
        <v>5.0371215980336725E-2</v>
      </c>
      <c r="E6" s="25">
        <f>'2'!E30/'1'!E20</f>
        <v>6.112566269663635E-2</v>
      </c>
      <c r="F6" s="25">
        <f>'2'!F30/'1'!F20</f>
        <v>8.8903560286934108E-2</v>
      </c>
      <c r="G6" s="25">
        <f>'2'!G30/'1'!G20</f>
        <v>0.12147274520796406</v>
      </c>
      <c r="H6" s="25">
        <f>'2'!H30/'1'!H20</f>
        <v>0.12745631683080846</v>
      </c>
      <c r="I6" s="25">
        <f>'2'!I30/'1'!I20</f>
        <v>9.2874005935953616E-2</v>
      </c>
    </row>
    <row r="7" spans="1:9" x14ac:dyDescent="0.25">
      <c r="A7" s="7" t="s">
        <v>77</v>
      </c>
      <c r="B7" s="25">
        <f>'2'!B30/'1'!B36</f>
        <v>0.10065484721280153</v>
      </c>
      <c r="C7" s="25">
        <f>'2'!C30/'1'!C36</f>
        <v>7.4169619301689277E-2</v>
      </c>
      <c r="D7" s="25">
        <f>'2'!D30/'1'!D36</f>
        <v>5.853641008643394E-2</v>
      </c>
      <c r="E7" s="25">
        <f>'2'!E30/'1'!E36</f>
        <v>7.145441791546589E-2</v>
      </c>
      <c r="F7" s="25">
        <f>'2'!F30/'1'!F36</f>
        <v>0.11207533953319825</v>
      </c>
      <c r="G7" s="25">
        <f>'2'!G30/'1'!G36</f>
        <v>0.15877428138037142</v>
      </c>
      <c r="H7" s="25">
        <f>'2'!H30/'1'!H36</f>
        <v>0.16105818493066118</v>
      </c>
      <c r="I7" s="25">
        <f>'2'!I30/'1'!I36</f>
        <v>0.10608471778621043</v>
      </c>
    </row>
    <row r="8" spans="1:9" x14ac:dyDescent="0.25">
      <c r="A8" s="7" t="s">
        <v>49</v>
      </c>
      <c r="B8" s="26">
        <f>'1'!B26/'1'!B36</f>
        <v>0</v>
      </c>
      <c r="C8" s="26">
        <f>'1'!C26/'1'!C36</f>
        <v>0</v>
      </c>
      <c r="D8" s="26">
        <f>'1'!D26/'1'!D36</f>
        <v>0</v>
      </c>
      <c r="E8" s="26">
        <f>'1'!E26/'1'!E36</f>
        <v>0</v>
      </c>
      <c r="F8" s="26">
        <f>'1'!F26/'1'!F36</f>
        <v>0</v>
      </c>
      <c r="G8" s="26">
        <f>'1'!G26/'1'!G36</f>
        <v>0</v>
      </c>
      <c r="H8" s="26">
        <f>'1'!H26/'1'!H36</f>
        <v>0</v>
      </c>
      <c r="I8" s="26">
        <f>'1'!I26/'1'!I36</f>
        <v>0</v>
      </c>
    </row>
    <row r="9" spans="1:9" x14ac:dyDescent="0.25">
      <c r="A9" s="7" t="s">
        <v>50</v>
      </c>
      <c r="B9" s="27">
        <f>'1'!B14/'1'!B27</f>
        <v>1.7209754097793835</v>
      </c>
      <c r="C9" s="27">
        <f>'1'!C14/'1'!C27</f>
        <v>1.1977258685382335</v>
      </c>
      <c r="D9" s="27">
        <f>'1'!D14/'1'!D27</f>
        <v>1.349794067736223</v>
      </c>
      <c r="E9" s="27">
        <f>'1'!E14/'1'!E27</f>
        <v>1.710378760750022</v>
      </c>
      <c r="F9" s="27">
        <f>'1'!F14/'1'!F27</f>
        <v>1.484626902152159</v>
      </c>
      <c r="G9" s="27">
        <f>'1'!G14/'1'!G27</f>
        <v>1.4630046068527207</v>
      </c>
      <c r="H9" s="27">
        <f>'1'!H14/'1'!H27</f>
        <v>1.9679123529448781</v>
      </c>
      <c r="I9" s="27">
        <f>'1'!I14/'1'!I27</f>
        <v>2.7747088465473264</v>
      </c>
    </row>
    <row r="10" spans="1:9" x14ac:dyDescent="0.25">
      <c r="A10" s="7" t="s">
        <v>78</v>
      </c>
      <c r="B10" s="25">
        <f>'2'!B30/'2'!B6</f>
        <v>0.17487448111700005</v>
      </c>
      <c r="C10" s="25">
        <f>'2'!C30/'2'!C6</f>
        <v>0.12849671453940509</v>
      </c>
      <c r="D10" s="25">
        <f>'2'!D30/'2'!D6</f>
        <v>0.10670134685998037</v>
      </c>
      <c r="E10" s="25">
        <f>'2'!E30/'2'!E6</f>
        <v>0.12955515861715189</v>
      </c>
      <c r="F10" s="25">
        <f>'2'!F30/'2'!F6</f>
        <v>0.18606265352338158</v>
      </c>
      <c r="G10" s="25">
        <f>'2'!G30/'2'!G6</f>
        <v>0.21456237200261774</v>
      </c>
      <c r="H10" s="25">
        <f>'2'!H30/'2'!H6</f>
        <v>0.15814651103952543</v>
      </c>
      <c r="I10" s="25">
        <f>'2'!I30/'2'!I6</f>
        <v>0.12191515730322469</v>
      </c>
    </row>
    <row r="11" spans="1:9" x14ac:dyDescent="0.25">
      <c r="A11" t="s">
        <v>51</v>
      </c>
      <c r="B11" s="25">
        <f>'2'!B15/'2'!B6</f>
        <v>0.13118098378823834</v>
      </c>
      <c r="C11" s="25">
        <f>'2'!C15/'2'!C6</f>
        <v>0.13924704193298509</v>
      </c>
      <c r="D11" s="25">
        <f>'2'!D15/'2'!D6</f>
        <v>0.12528169198691597</v>
      </c>
      <c r="E11" s="25">
        <f>'2'!E15/'2'!E6</f>
        <v>0.13590775429384849</v>
      </c>
      <c r="F11" s="25">
        <f>'2'!F15/'2'!F6</f>
        <v>0.20895968145137056</v>
      </c>
      <c r="G11" s="25">
        <f>'2'!G15/'2'!G6</f>
        <v>0.25409034496392513</v>
      </c>
      <c r="H11" s="25">
        <f>'2'!H15/'2'!H6</f>
        <v>0.19617310957890721</v>
      </c>
      <c r="I11" s="25">
        <f>'2'!I15/'2'!I6</f>
        <v>0.11914787929634882</v>
      </c>
    </row>
    <row r="12" spans="1:9" x14ac:dyDescent="0.25">
      <c r="A12" s="7" t="s">
        <v>79</v>
      </c>
      <c r="B12" s="25">
        <f>'2'!B30/('1'!B36)</f>
        <v>0.10065484721280153</v>
      </c>
      <c r="C12" s="25">
        <f>'2'!C30/('1'!C36)</f>
        <v>7.4169619301689277E-2</v>
      </c>
      <c r="D12" s="25">
        <f>'2'!D30/('1'!D36)</f>
        <v>5.853641008643394E-2</v>
      </c>
      <c r="E12" s="25">
        <f>'2'!E30/('1'!E36)</f>
        <v>7.145441791546589E-2</v>
      </c>
      <c r="F12" s="25">
        <f>'2'!F30/('1'!F36)</f>
        <v>0.11207533953319825</v>
      </c>
      <c r="G12" s="25">
        <f>'2'!G30/('1'!G36)</f>
        <v>0.15877428138037142</v>
      </c>
      <c r="H12" s="25">
        <f>'2'!H30/('1'!H36)</f>
        <v>0.16105818493066118</v>
      </c>
      <c r="I12" s="25">
        <f>'2'!I30/('1'!I36)</f>
        <v>0.10608471778621043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Ratio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Saikat Sunny</dc:creator>
  <cp:lastModifiedBy>Anik</cp:lastModifiedBy>
  <dcterms:created xsi:type="dcterms:W3CDTF">2017-04-17T04:07:28Z</dcterms:created>
  <dcterms:modified xsi:type="dcterms:W3CDTF">2020-04-11T15:33:48Z</dcterms:modified>
</cp:coreProperties>
</file>