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tabRatio="871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25" i="2" l="1"/>
  <c r="D25" i="2"/>
  <c r="E25" i="2"/>
  <c r="F25" i="2"/>
  <c r="G25" i="2"/>
  <c r="B25" i="2"/>
  <c r="C22" i="2"/>
  <c r="D22" i="2"/>
  <c r="E22" i="2"/>
  <c r="F22" i="2"/>
  <c r="G22" i="2"/>
  <c r="B22" i="2"/>
  <c r="F21" i="2" l="1"/>
  <c r="C13" i="2"/>
  <c r="D13" i="2"/>
  <c r="E13" i="2"/>
  <c r="F13" i="2"/>
  <c r="G13" i="2"/>
  <c r="B13" i="2"/>
  <c r="E30" i="3"/>
  <c r="D8" i="2"/>
  <c r="C24" i="3"/>
  <c r="B24" i="3"/>
  <c r="C28" i="3"/>
  <c r="D28" i="3"/>
  <c r="E28" i="3"/>
  <c r="F28" i="3"/>
  <c r="F30" i="3" s="1"/>
  <c r="F32" i="3" s="1"/>
  <c r="G28" i="3"/>
  <c r="D24" i="3"/>
  <c r="E24" i="3"/>
  <c r="F24" i="3"/>
  <c r="G24" i="3"/>
  <c r="C12" i="3"/>
  <c r="D12" i="3"/>
  <c r="D30" i="3" s="1"/>
  <c r="D32" i="3" s="1"/>
  <c r="E12" i="3"/>
  <c r="E32" i="3" s="1"/>
  <c r="F12" i="3"/>
  <c r="G12" i="3"/>
  <c r="G30" i="3" s="1"/>
  <c r="G32" i="3" s="1"/>
  <c r="C8" i="2"/>
  <c r="C11" i="2" s="1"/>
  <c r="D11" i="2"/>
  <c r="D21" i="2" s="1"/>
  <c r="E8" i="2"/>
  <c r="F8" i="2"/>
  <c r="F11" i="2" s="1"/>
  <c r="G8" i="2"/>
  <c r="G11" i="2" s="1"/>
  <c r="G21" i="2" s="1"/>
  <c r="E11" i="2"/>
  <c r="E21" i="2" s="1"/>
  <c r="C53" i="1"/>
  <c r="D53" i="1"/>
  <c r="E53" i="1"/>
  <c r="F53" i="1"/>
  <c r="G53" i="1"/>
  <c r="B53" i="1"/>
  <c r="C55" i="1"/>
  <c r="D55" i="1"/>
  <c r="E55" i="1"/>
  <c r="F55" i="1"/>
  <c r="G55" i="1"/>
  <c r="B55" i="1"/>
  <c r="C52" i="1"/>
  <c r="D52" i="1"/>
  <c r="E52" i="1"/>
  <c r="F52" i="1"/>
  <c r="G52" i="1"/>
  <c r="B52" i="1"/>
  <c r="C42" i="1"/>
  <c r="D42" i="1"/>
  <c r="E42" i="1"/>
  <c r="F42" i="1"/>
  <c r="G42" i="1"/>
  <c r="B42" i="1"/>
  <c r="C34" i="1"/>
  <c r="D34" i="1"/>
  <c r="E34" i="1"/>
  <c r="F34" i="1"/>
  <c r="G34" i="1"/>
  <c r="C31" i="1"/>
  <c r="D31" i="1"/>
  <c r="E31" i="1"/>
  <c r="F31" i="1"/>
  <c r="G31" i="1"/>
  <c r="C21" i="1"/>
  <c r="D21" i="1"/>
  <c r="E21" i="1"/>
  <c r="F21" i="1"/>
  <c r="G21" i="1"/>
  <c r="C6" i="1"/>
  <c r="D6" i="1"/>
  <c r="E6" i="1"/>
  <c r="F6" i="1"/>
  <c r="G6" i="1"/>
  <c r="C21" i="2" l="1"/>
  <c r="C30" i="3"/>
  <c r="C32" i="3" s="1"/>
  <c r="G28" i="2"/>
  <c r="G36" i="3"/>
  <c r="B25" i="1" l="1"/>
  <c r="D20" i="3"/>
  <c r="D16" i="3"/>
  <c r="D16" i="2"/>
  <c r="C26" i="1"/>
  <c r="B12" i="3" l="1"/>
  <c r="B35" i="3" s="1"/>
  <c r="C35" i="3"/>
  <c r="D35" i="3"/>
  <c r="E35" i="3"/>
  <c r="G35" i="3"/>
  <c r="F35" i="3"/>
  <c r="E20" i="3"/>
  <c r="F20" i="3"/>
  <c r="F16" i="3"/>
  <c r="F54" i="1"/>
  <c r="B21" i="1"/>
  <c r="B6" i="1"/>
  <c r="B34" i="1"/>
  <c r="B54" i="1"/>
  <c r="C54" i="1"/>
  <c r="D54" i="1"/>
  <c r="E54" i="1"/>
  <c r="G54" i="1"/>
  <c r="G27" i="2"/>
  <c r="B8" i="2"/>
  <c r="B11" i="2" s="1"/>
  <c r="B21" i="2" s="1"/>
  <c r="B28" i="3"/>
  <c r="B27" i="2" l="1"/>
  <c r="F27" i="2"/>
  <c r="C27" i="2"/>
  <c r="D27" i="2"/>
  <c r="E27" i="2"/>
  <c r="B31" i="1"/>
  <c r="B30" i="3"/>
  <c r="B32" i="3" s="1"/>
</calcChain>
</file>

<file path=xl/sharedStrings.xml><?xml version="1.0" encoding="utf-8"?>
<sst xmlns="http://schemas.openxmlformats.org/spreadsheetml/2006/main" count="91" uniqueCount="86">
  <si>
    <t>Operating Expenses</t>
  </si>
  <si>
    <t xml:space="preserve">Acquisition of Fixed Assets </t>
  </si>
  <si>
    <t>DELTA LIFE INSURANCE COMPANY LIMITED</t>
  </si>
  <si>
    <t>Reinsurance premium</t>
  </si>
  <si>
    <t>Net Premium</t>
  </si>
  <si>
    <t>Interest, dividend and rents</t>
  </si>
  <si>
    <t>Other income</t>
  </si>
  <si>
    <t>Expenses</t>
  </si>
  <si>
    <t>Claims under policies</t>
  </si>
  <si>
    <t>Commissions</t>
  </si>
  <si>
    <t xml:space="preserve">Reserve for unexpired risk </t>
  </si>
  <si>
    <t>Paid Up Capital</t>
  </si>
  <si>
    <t>Dividend equalisation reserve</t>
  </si>
  <si>
    <t xml:space="preserve">Fair Value Change Account </t>
  </si>
  <si>
    <t>Retained Earnings (DLIC Securities)</t>
  </si>
  <si>
    <t>Estimated liabilities in respect of outstanding claims, whether due or intimated</t>
  </si>
  <si>
    <t>Amount due to other persons or bodies carrying on
insurance business</t>
  </si>
  <si>
    <t>Sundry creditors</t>
  </si>
  <si>
    <t xml:space="preserve">Provision for doubtful debts </t>
  </si>
  <si>
    <t>Premium deposits</t>
  </si>
  <si>
    <t>Statutory deposit with Bangladesh Bank (BGTB)</t>
  </si>
  <si>
    <t xml:space="preserve">Bangladesh Govt. Treasury Bond (BGTB) </t>
  </si>
  <si>
    <t xml:space="preserve">Shares listed on stock exchanges </t>
  </si>
  <si>
    <t>Debentures and bonds</t>
  </si>
  <si>
    <t>Mutual fund</t>
  </si>
  <si>
    <t>Central Depository Bangladesh Ltd.</t>
  </si>
  <si>
    <t>Investment property</t>
  </si>
  <si>
    <t xml:space="preserve">Other loans </t>
  </si>
  <si>
    <t>Loan</t>
  </si>
  <si>
    <t>DSE Membership</t>
  </si>
  <si>
    <t>Preliminary Expenses</t>
  </si>
  <si>
    <t>Agents’ balance</t>
  </si>
  <si>
    <t>Outstanding premium</t>
  </si>
  <si>
    <t>Interest, dividends and rents accruing but not due</t>
  </si>
  <si>
    <t>Advances and deposits</t>
  </si>
  <si>
    <t>Sundry debtors</t>
  </si>
  <si>
    <t>Cash and bank balances</t>
  </si>
  <si>
    <t>Stamps, printing and stationery in hand</t>
  </si>
  <si>
    <t>Life Insurance Fund</t>
  </si>
  <si>
    <t>Collection from premium</t>
  </si>
  <si>
    <t>Other income received</t>
  </si>
  <si>
    <t>Payment for operating activities</t>
  </si>
  <si>
    <t>Re-insurance premium paid</t>
  </si>
  <si>
    <t>Claim paid</t>
  </si>
  <si>
    <t xml:space="preserve">Source tax (income tax) deducted </t>
  </si>
  <si>
    <t>Investment made</t>
  </si>
  <si>
    <t>Proceeds from sale of fixed assets</t>
  </si>
  <si>
    <t xml:space="preserve">Loan paid against policies </t>
  </si>
  <si>
    <t>Interest, dividends &amp; rents received</t>
  </si>
  <si>
    <t xml:space="preserve">Other loans realized </t>
  </si>
  <si>
    <t>Dividend Paid</t>
  </si>
  <si>
    <t>Balance Sheet</t>
  </si>
  <si>
    <t>As at year end</t>
  </si>
  <si>
    <t>Assets</t>
  </si>
  <si>
    <t>Non Current Assets</t>
  </si>
  <si>
    <t xml:space="preserve">Fixed Assets </t>
  </si>
  <si>
    <t>Current Assets</t>
  </si>
  <si>
    <t>Liabilities and Capital</t>
  </si>
  <si>
    <t>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</si>
  <si>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</si>
  <si>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</si>
  <si>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</si>
  <si>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</si>
  <si>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</si>
  <si>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Gross Premium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</si>
  <si>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</si>
  <si>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</si>
  <si>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</si>
  <si>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</si>
  <si>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</si>
  <si>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</si>
  <si>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</si>
  <si>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</si>
  <si>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</si>
  <si>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</si>
  <si>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</si>
  <si>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</si>
  <si>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</si>
  <si>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</si>
  <si>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Loan realized against policies</t>
  </si>
  <si>
    <t>Addition of investment property</t>
  </si>
  <si>
    <t xml:space="preserve">Other loans paid </t>
  </si>
  <si>
    <t>Decrease in Diminution in Value of Investment in Share</t>
  </si>
  <si>
    <t>Depreciation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</si>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</sst>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ont="1"/>
    <xf numFmtId="3" fontId="0" fillId="0" borderId="0" xfId="0" applyNumberFormat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Font="1"/>
    <xf numFmtId="2" fontId="2" fillId="0" borderId="0" xfId="0" applyNumberFormat="1" applyFont="1"/>
    <xf numFmtId="3" fontId="2" fillId="0" borderId="0" xfId="0" applyNumberFormat="1" applyFont="1" applyBorder="1"/>
    <xf numFmtId="0" fontId="2" fillId="0" borderId="0" xfId="0" applyFont="1" applyBorder="1"/>
    <xf numFmtId="2" fontId="2" fillId="0" borderId="1" xfId="0" applyNumberFormat="1" applyFont="1" applyBorder="1"/>
    <xf numFmtId="0" fontId="0" fillId="0" borderId="0" xfId="0" applyBorder="1"/>
    <xf numFmtId="164" fontId="0" fillId="0" borderId="0" xfId="1" applyNumberFormat="1" applyFont="1"/>
    <xf numFmtId="164" fontId="4" fillId="0" borderId="2" xfId="1" applyNumberFormat="1" applyFont="1" applyBorder="1"/>
    <xf numFmtId="164" fontId="2" fillId="0" borderId="0" xfId="1" applyNumberFormat="1" applyFont="1"/>
    <xf numFmtId="164" fontId="3" fillId="0" borderId="0" xfId="1" applyNumberFormat="1" applyFont="1"/>
    <xf numFmtId="164" fontId="5" fillId="0" borderId="0" xfId="1" applyNumberFormat="1" applyFont="1"/>
    <xf numFmtId="0" fontId="5" fillId="0" borderId="0" xfId="0" applyFont="1"/>
    <xf numFmtId="164" fontId="3" fillId="0" borderId="0" xfId="0" applyNumberFormat="1" applyFont="1"/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left"/>
    </xf>
    <xf numFmtId="0" fontId="6" fillId="0" borderId="0" xfId="0" applyFont="1"/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8" fillId="0" borderId="0" xfId="0" applyFont="1"/>
    <xf numFmtId="0" fontId="9" fillId="0" borderId="0" xfId="0" applyFont="1"/>
    <xf numFmtId="0" fontId="4" fillId="0" borderId="3" xfId="0" applyFont="1" applyBorder="1"/>
    <xf numFmtId="3" fontId="9" fillId="0" borderId="0" xfId="0" applyNumberFormat="1" applyFont="1"/>
    <xf numFmtId="164" fontId="9" fillId="0" borderId="0" xfId="1" applyNumberFormat="1" applyFont="1"/>
    <xf numFmtId="0" fontId="4" fillId="0" borderId="0" xfId="0" applyFont="1"/>
    <xf numFmtId="0" fontId="9" fillId="0" borderId="0" xfId="0" applyFont="1" applyAlignment="1">
      <alignment wrapText="1"/>
    </xf>
    <xf numFmtId="164" fontId="4" fillId="0" borderId="0" xfId="1" applyNumberFormat="1" applyFont="1"/>
    <xf numFmtId="0" fontId="4" fillId="0" borderId="4" xfId="0" applyFont="1" applyBorder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xSplit="1" ySplit="4" topLeftCell="B41" activePane="bottomRight" state="frozen"/>
      <selection pane="topRight" activeCell="B1" sqref="B1"/>
      <selection pane="bottomLeft" activeCell="A6" sqref="A6"/>
      <selection pane="bottomRight" activeCell="D53" sqref="D53"/>
    </sheetView>
  </sheetViews>
  <sheetFormatPr defaultRowHeight="15" x14ac:dyDescent="0.25"/>
  <cols>
    <col min="1" max="1" width="51.875" bestFit="1" customWidth="1"/>
    <col min="2" max="3" width="18" bestFit="1" customWidth="1"/>
    <col min="4" max="5" width="13.875" bestFit="1" customWidth="1"/>
    <col min="6" max="6" width="14.625" bestFit="1" customWidth="1"/>
    <col min="7" max="7" width="13.875" bestFit="1" customWidth="1"/>
  </cols>
  <sheetData>
    <row r="1" spans="1:7" ht="15.75" x14ac:dyDescent="0.25">
      <c r="A1" s="1" t="s">
        <v>2</v>
      </c>
    </row>
    <row r="2" spans="1:7" ht="15.75" x14ac:dyDescent="0.25">
      <c r="A2" s="1" t="s">
        <v>51</v>
      </c>
    </row>
    <row r="3" spans="1:7" ht="15.75" x14ac:dyDescent="0.25">
      <c r="A3" s="1" t="s">
        <v>52</v>
      </c>
    </row>
    <row r="4" spans="1:7" ht="15.75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23" t="s">
        <v>53</v>
      </c>
    </row>
    <row r="6" spans="1:7" x14ac:dyDescent="0.25">
      <c r="A6" s="24" t="s">
        <v>54</v>
      </c>
      <c r="B6" s="4">
        <f t="shared" ref="B6:G6" si="0">SUM(B7:B14)</f>
        <v>16070145644</v>
      </c>
      <c r="C6" s="4">
        <f t="shared" si="0"/>
        <v>22221245467</v>
      </c>
      <c r="D6" s="4">
        <f t="shared" si="0"/>
        <v>24132285227</v>
      </c>
      <c r="E6" s="4">
        <f t="shared" si="0"/>
        <v>25859593582</v>
      </c>
      <c r="F6" s="4">
        <f t="shared" si="0"/>
        <v>28153136388</v>
      </c>
      <c r="G6" s="4">
        <f t="shared" si="0"/>
        <v>25875475095</v>
      </c>
    </row>
    <row r="7" spans="1:7" x14ac:dyDescent="0.25">
      <c r="A7" t="s">
        <v>20</v>
      </c>
      <c r="B7" s="5">
        <v>15000000</v>
      </c>
      <c r="C7" s="5">
        <v>15000000</v>
      </c>
      <c r="D7" s="5">
        <v>15000000</v>
      </c>
      <c r="E7" s="5">
        <v>15000000</v>
      </c>
      <c r="F7" s="5">
        <v>15000000</v>
      </c>
      <c r="G7" s="5">
        <v>15000000</v>
      </c>
    </row>
    <row r="8" spans="1:7" x14ac:dyDescent="0.25">
      <c r="A8" t="s">
        <v>21</v>
      </c>
      <c r="B8" s="6">
        <v>8747225969</v>
      </c>
      <c r="C8" s="6">
        <v>10876588280</v>
      </c>
      <c r="D8" s="5">
        <v>13156825682</v>
      </c>
      <c r="E8" s="5">
        <v>14130243272</v>
      </c>
      <c r="F8" s="5">
        <v>11920033076</v>
      </c>
      <c r="G8" s="5">
        <v>11340143437</v>
      </c>
    </row>
    <row r="9" spans="1:7" x14ac:dyDescent="0.25">
      <c r="A9" t="s">
        <v>22</v>
      </c>
      <c r="B9" s="8">
        <v>6301694232</v>
      </c>
      <c r="C9" s="8">
        <v>9916201374</v>
      </c>
      <c r="D9" s="8">
        <v>9339432361</v>
      </c>
      <c r="E9" s="7">
        <v>9747556869</v>
      </c>
      <c r="F9" s="7">
        <v>13528381202</v>
      </c>
      <c r="G9" s="6">
        <v>11429486246</v>
      </c>
    </row>
    <row r="10" spans="1:7" x14ac:dyDescent="0.25">
      <c r="A10" t="s">
        <v>23</v>
      </c>
      <c r="B10" s="6">
        <v>456571210</v>
      </c>
      <c r="C10" s="6">
        <v>307095470</v>
      </c>
      <c r="D10" s="6">
        <v>469219730</v>
      </c>
      <c r="E10" s="7">
        <v>883796866</v>
      </c>
      <c r="F10" s="7">
        <v>1008719165</v>
      </c>
      <c r="G10" s="6">
        <v>1355928175</v>
      </c>
    </row>
    <row r="11" spans="1:7" x14ac:dyDescent="0.25">
      <c r="A11" t="s">
        <v>24</v>
      </c>
      <c r="B11" s="6">
        <v>10000000</v>
      </c>
      <c r="C11" s="6">
        <v>10000000</v>
      </c>
      <c r="D11" s="6">
        <v>42238876</v>
      </c>
      <c r="E11" s="6">
        <v>42638001</v>
      </c>
      <c r="F11" s="5">
        <v>42638001</v>
      </c>
      <c r="G11" s="6">
        <v>122638001</v>
      </c>
    </row>
    <row r="12" spans="1:7" x14ac:dyDescent="0.25">
      <c r="A12" t="s">
        <v>25</v>
      </c>
      <c r="B12" s="6">
        <v>3138890</v>
      </c>
      <c r="C12" s="6">
        <v>3138890</v>
      </c>
      <c r="D12" s="6">
        <v>3138890</v>
      </c>
      <c r="E12" s="6">
        <v>3138890</v>
      </c>
      <c r="F12" s="5">
        <v>3138890</v>
      </c>
      <c r="G12" s="6">
        <v>3138890</v>
      </c>
    </row>
    <row r="13" spans="1:7" x14ac:dyDescent="0.25">
      <c r="A13" t="s">
        <v>26</v>
      </c>
      <c r="B13" s="6">
        <v>450816503</v>
      </c>
      <c r="C13" s="6">
        <v>1008507427</v>
      </c>
      <c r="D13" s="6">
        <v>1022269972</v>
      </c>
      <c r="E13" s="6">
        <v>1007238113</v>
      </c>
      <c r="F13" s="5">
        <v>1605818769</v>
      </c>
      <c r="G13" s="6">
        <v>1580004629</v>
      </c>
    </row>
    <row r="14" spans="1:7" x14ac:dyDescent="0.25">
      <c r="A14" t="s">
        <v>27</v>
      </c>
      <c r="B14" s="6">
        <v>85698840</v>
      </c>
      <c r="C14" s="6">
        <v>84714026</v>
      </c>
      <c r="D14" s="6">
        <v>84159716</v>
      </c>
      <c r="E14" s="6">
        <v>29981571</v>
      </c>
      <c r="F14" s="5">
        <v>29407285</v>
      </c>
      <c r="G14" s="6">
        <v>29135717</v>
      </c>
    </row>
    <row r="15" spans="1:7" x14ac:dyDescent="0.25">
      <c r="C15" s="6"/>
      <c r="D15" s="6"/>
      <c r="E15" s="6"/>
      <c r="F15" s="6"/>
    </row>
    <row r="16" spans="1:7" x14ac:dyDescent="0.25">
      <c r="A16" s="24" t="s">
        <v>28</v>
      </c>
      <c r="B16" s="17">
        <v>591515642</v>
      </c>
      <c r="C16" s="4">
        <v>667275484</v>
      </c>
      <c r="D16" s="4">
        <v>804127295</v>
      </c>
      <c r="E16" s="4">
        <v>715938980</v>
      </c>
      <c r="F16" s="4">
        <v>725889129</v>
      </c>
      <c r="G16" s="6">
        <v>748116070</v>
      </c>
    </row>
    <row r="17" spans="1:7" x14ac:dyDescent="0.25">
      <c r="C17" s="6"/>
      <c r="D17" s="6"/>
      <c r="E17" s="6"/>
      <c r="F17" s="6"/>
    </row>
    <row r="18" spans="1:7" x14ac:dyDescent="0.25">
      <c r="A18" s="24" t="s">
        <v>55</v>
      </c>
      <c r="B18" s="17">
        <v>1378756931</v>
      </c>
      <c r="C18" s="4">
        <v>1052409271</v>
      </c>
      <c r="D18" s="4">
        <v>1214418595</v>
      </c>
      <c r="E18" s="4">
        <v>1212654101</v>
      </c>
      <c r="F18" s="4">
        <v>686892329</v>
      </c>
      <c r="G18" s="6">
        <v>704877132</v>
      </c>
    </row>
    <row r="19" spans="1:7" x14ac:dyDescent="0.25">
      <c r="A19" s="24" t="s">
        <v>37</v>
      </c>
      <c r="B19" s="17">
        <v>9885793</v>
      </c>
      <c r="C19" s="4">
        <v>8628938</v>
      </c>
      <c r="D19" s="4">
        <v>9294652</v>
      </c>
      <c r="E19" s="4">
        <v>9630637</v>
      </c>
      <c r="F19" s="4">
        <v>9884261</v>
      </c>
      <c r="G19" s="6">
        <v>8604828</v>
      </c>
    </row>
    <row r="20" spans="1:7" x14ac:dyDescent="0.25">
      <c r="C20" s="6"/>
      <c r="D20" s="6"/>
      <c r="E20" s="6"/>
      <c r="F20" s="6"/>
    </row>
    <row r="21" spans="1:7" x14ac:dyDescent="0.25">
      <c r="A21" s="24" t="s">
        <v>56</v>
      </c>
      <c r="B21" s="4">
        <f t="shared" ref="B21:G21" si="1">SUM(B22:B29)</f>
        <v>12839075118</v>
      </c>
      <c r="C21" s="4">
        <f t="shared" si="1"/>
        <v>13764596994</v>
      </c>
      <c r="D21" s="4">
        <f t="shared" si="1"/>
        <v>12346238867</v>
      </c>
      <c r="E21" s="4">
        <f t="shared" si="1"/>
        <v>12855312091</v>
      </c>
      <c r="F21" s="4">
        <f t="shared" si="1"/>
        <v>14284217540</v>
      </c>
      <c r="G21" s="4">
        <f t="shared" si="1"/>
        <v>16648942299</v>
      </c>
    </row>
    <row r="22" spans="1:7" x14ac:dyDescent="0.25">
      <c r="A22" t="s">
        <v>29</v>
      </c>
      <c r="B22" s="15">
        <v>320200000</v>
      </c>
      <c r="C22" s="6">
        <v>320200000</v>
      </c>
      <c r="D22" s="6">
        <v>320200000</v>
      </c>
      <c r="E22" s="6">
        <v>320200000</v>
      </c>
      <c r="F22" s="6">
        <v>320200000</v>
      </c>
      <c r="G22" s="6">
        <v>240150000</v>
      </c>
    </row>
    <row r="23" spans="1:7" x14ac:dyDescent="0.25">
      <c r="A23" t="s">
        <v>30</v>
      </c>
      <c r="B23" s="15">
        <v>1285969</v>
      </c>
      <c r="C23" s="6">
        <v>1285969</v>
      </c>
      <c r="D23" s="6">
        <v>1028775</v>
      </c>
      <c r="E23" s="6">
        <v>771581</v>
      </c>
      <c r="F23" s="6">
        <v>514387</v>
      </c>
      <c r="G23" s="6">
        <v>257193</v>
      </c>
    </row>
    <row r="24" spans="1:7" x14ac:dyDescent="0.25">
      <c r="A24" t="s">
        <v>31</v>
      </c>
      <c r="B24" s="15">
        <v>34597</v>
      </c>
      <c r="C24" s="6">
        <v>43738</v>
      </c>
      <c r="D24" s="6">
        <v>43261</v>
      </c>
      <c r="E24" s="6">
        <v>48613</v>
      </c>
      <c r="F24" s="6">
        <v>82590</v>
      </c>
      <c r="G24" s="6">
        <v>42360</v>
      </c>
    </row>
    <row r="25" spans="1:7" x14ac:dyDescent="0.25">
      <c r="A25" t="s">
        <v>32</v>
      </c>
      <c r="B25" s="15">
        <f>96931160+548650428</f>
        <v>645581588</v>
      </c>
      <c r="C25" s="6">
        <v>537446216</v>
      </c>
      <c r="D25" s="6">
        <v>482449242</v>
      </c>
      <c r="E25" s="6">
        <v>479301533</v>
      </c>
      <c r="F25" s="6">
        <v>581886551</v>
      </c>
      <c r="G25" s="6">
        <v>735878203</v>
      </c>
    </row>
    <row r="26" spans="1:7" x14ac:dyDescent="0.25">
      <c r="A26" t="s">
        <v>33</v>
      </c>
      <c r="B26" s="15">
        <v>856571106</v>
      </c>
      <c r="C26" s="6">
        <f>884715219+86716514</f>
        <v>971431733</v>
      </c>
      <c r="D26" s="6">
        <v>951846891</v>
      </c>
      <c r="E26" s="6">
        <v>894525413</v>
      </c>
      <c r="F26" s="6">
        <v>1034491366</v>
      </c>
      <c r="G26" s="6">
        <v>1473569523</v>
      </c>
    </row>
    <row r="27" spans="1:7" x14ac:dyDescent="0.25">
      <c r="A27" t="s">
        <v>34</v>
      </c>
      <c r="B27" s="15">
        <v>949770345</v>
      </c>
      <c r="C27" s="6">
        <v>1240637473</v>
      </c>
      <c r="D27" s="6">
        <v>1511035437</v>
      </c>
      <c r="E27" s="6">
        <v>1718315085</v>
      </c>
      <c r="F27" s="6">
        <v>1861163895</v>
      </c>
      <c r="G27" s="6">
        <v>1979426819</v>
      </c>
    </row>
    <row r="28" spans="1:7" x14ac:dyDescent="0.25">
      <c r="A28" t="s">
        <v>35</v>
      </c>
      <c r="B28" s="15">
        <v>70896104</v>
      </c>
      <c r="C28" s="6">
        <v>113648939</v>
      </c>
      <c r="D28" s="6">
        <v>69195980</v>
      </c>
      <c r="E28" s="6">
        <v>258359530</v>
      </c>
      <c r="F28" s="6">
        <v>128032725</v>
      </c>
      <c r="G28" s="6">
        <v>543941936</v>
      </c>
    </row>
    <row r="29" spans="1:7" x14ac:dyDescent="0.25">
      <c r="A29" t="s">
        <v>36</v>
      </c>
      <c r="B29" s="15">
        <v>9994735409</v>
      </c>
      <c r="C29" s="6">
        <v>10579902926</v>
      </c>
      <c r="D29" s="6">
        <v>9010439281</v>
      </c>
      <c r="E29" s="6">
        <v>9183790336</v>
      </c>
      <c r="F29" s="6">
        <v>10357846026</v>
      </c>
      <c r="G29" s="6">
        <v>11675676265</v>
      </c>
    </row>
    <row r="30" spans="1:7" x14ac:dyDescent="0.25">
      <c r="C30" s="6"/>
      <c r="D30" s="6"/>
      <c r="E30" s="6"/>
      <c r="F30" s="6"/>
    </row>
    <row r="31" spans="1:7" x14ac:dyDescent="0.25">
      <c r="A31" s="3"/>
      <c r="B31" s="4">
        <f t="shared" ref="B31:G31" si="2">B21+B6+B16+B18+B19</f>
        <v>30889379128</v>
      </c>
      <c r="C31" s="4">
        <f t="shared" si="2"/>
        <v>37714156154</v>
      </c>
      <c r="D31" s="4">
        <f t="shared" si="2"/>
        <v>38506364636</v>
      </c>
      <c r="E31" s="4">
        <f t="shared" si="2"/>
        <v>40653129391</v>
      </c>
      <c r="F31" s="4">
        <f t="shared" si="2"/>
        <v>43860019647</v>
      </c>
      <c r="G31" s="4">
        <f t="shared" si="2"/>
        <v>43986015424</v>
      </c>
    </row>
    <row r="32" spans="1:7" x14ac:dyDescent="0.25">
      <c r="F32" s="6"/>
    </row>
    <row r="33" spans="1:7" ht="15.75" x14ac:dyDescent="0.25">
      <c r="A33" s="25" t="s">
        <v>57</v>
      </c>
    </row>
    <row r="34" spans="1:7" ht="15.75" x14ac:dyDescent="0.25">
      <c r="A34" s="26" t="s">
        <v>58</v>
      </c>
      <c r="B34" s="4">
        <f t="shared" ref="B34:G34" si="3">SUM(B35:B40)</f>
        <v>1846181914</v>
      </c>
      <c r="C34" s="4">
        <f t="shared" si="3"/>
        <v>1846433570</v>
      </c>
      <c r="D34" s="4">
        <f t="shared" si="3"/>
        <v>1458352619</v>
      </c>
      <c r="E34" s="4">
        <f t="shared" si="3"/>
        <v>1623605066</v>
      </c>
      <c r="F34" s="4">
        <f t="shared" si="3"/>
        <v>1927043083</v>
      </c>
      <c r="G34" s="4">
        <f t="shared" si="3"/>
        <v>2298003611</v>
      </c>
    </row>
    <row r="35" spans="1:7" x14ac:dyDescent="0.25">
      <c r="A35" s="9" t="s">
        <v>15</v>
      </c>
      <c r="B35" s="5">
        <v>704635592</v>
      </c>
      <c r="C35" s="5">
        <v>475416245</v>
      </c>
      <c r="D35" s="5">
        <v>101664819</v>
      </c>
      <c r="E35" s="5">
        <v>91770634</v>
      </c>
      <c r="F35" s="5">
        <v>83907280</v>
      </c>
      <c r="G35" s="5">
        <v>123832401</v>
      </c>
    </row>
    <row r="36" spans="1:7" ht="30" x14ac:dyDescent="0.25">
      <c r="A36" s="22" t="s">
        <v>16</v>
      </c>
      <c r="B36" s="5">
        <v>41237585</v>
      </c>
      <c r="C36" s="5">
        <v>36909668</v>
      </c>
      <c r="D36" s="5">
        <v>29569919</v>
      </c>
      <c r="E36" s="5">
        <v>37295096</v>
      </c>
      <c r="F36" s="5">
        <v>65548408</v>
      </c>
      <c r="G36" s="5">
        <v>87529729</v>
      </c>
    </row>
    <row r="37" spans="1:7" x14ac:dyDescent="0.25">
      <c r="A37" s="22" t="s">
        <v>17</v>
      </c>
      <c r="B37" s="5">
        <v>835823496</v>
      </c>
      <c r="C37" s="5">
        <v>1103970372</v>
      </c>
      <c r="D37" s="5">
        <v>1119328093</v>
      </c>
      <c r="E37" s="5">
        <v>1281131759</v>
      </c>
      <c r="F37" s="5">
        <v>1538902894</v>
      </c>
      <c r="G37" s="5">
        <v>1812690302</v>
      </c>
    </row>
    <row r="38" spans="1:7" x14ac:dyDescent="0.25">
      <c r="A38" s="22" t="s">
        <v>18</v>
      </c>
      <c r="B38" s="5">
        <v>83399711</v>
      </c>
      <c r="C38" s="5">
        <v>82827488</v>
      </c>
      <c r="D38" s="5">
        <v>80460266</v>
      </c>
      <c r="E38" s="5">
        <v>80275735</v>
      </c>
      <c r="F38" s="5">
        <v>80189710</v>
      </c>
      <c r="G38" s="5">
        <v>80135530</v>
      </c>
    </row>
    <row r="39" spans="1:7" x14ac:dyDescent="0.25">
      <c r="A39" s="22" t="s">
        <v>10</v>
      </c>
      <c r="B39" s="5">
        <v>170747611</v>
      </c>
      <c r="C39" s="5">
        <v>135638742</v>
      </c>
      <c r="D39" s="5">
        <v>112971388</v>
      </c>
      <c r="E39" s="5">
        <v>119737637</v>
      </c>
      <c r="F39" s="5">
        <v>135959591</v>
      </c>
      <c r="G39" s="5">
        <v>171229029</v>
      </c>
    </row>
    <row r="40" spans="1:7" x14ac:dyDescent="0.25">
      <c r="A40" s="22" t="s">
        <v>19</v>
      </c>
      <c r="B40" s="5">
        <v>10337919</v>
      </c>
      <c r="C40" s="5">
        <v>11671055</v>
      </c>
      <c r="D40" s="5">
        <v>14358134</v>
      </c>
      <c r="E40" s="5">
        <v>13394205</v>
      </c>
      <c r="F40" s="5">
        <v>22535200</v>
      </c>
      <c r="G40" s="5">
        <v>22586620</v>
      </c>
    </row>
    <row r="41" spans="1:7" x14ac:dyDescent="0.25">
      <c r="A41" s="22"/>
      <c r="B41" s="5"/>
      <c r="C41" s="5"/>
      <c r="D41" s="5"/>
      <c r="E41" s="5"/>
      <c r="F41" s="5"/>
      <c r="G41" s="5"/>
    </row>
    <row r="42" spans="1:7" x14ac:dyDescent="0.25">
      <c r="A42" s="24" t="s">
        <v>59</v>
      </c>
      <c r="B42" s="4">
        <f>SUM(B43:B47)</f>
        <v>29043197124</v>
      </c>
      <c r="C42" s="4">
        <f t="shared" ref="C42:G42" si="4">SUM(C43:C47)</f>
        <v>35867722494</v>
      </c>
      <c r="D42" s="4">
        <f t="shared" si="4"/>
        <v>37048011967</v>
      </c>
      <c r="E42" s="4">
        <f t="shared" si="4"/>
        <v>39029524263</v>
      </c>
      <c r="F42" s="4">
        <f t="shared" si="4"/>
        <v>41932976501</v>
      </c>
      <c r="G42" s="4">
        <f t="shared" si="4"/>
        <v>41688011753</v>
      </c>
    </row>
    <row r="43" spans="1:7" x14ac:dyDescent="0.25">
      <c r="A43" t="s">
        <v>11</v>
      </c>
      <c r="B43" s="6">
        <v>990000000</v>
      </c>
      <c r="C43" s="6">
        <v>1237500000</v>
      </c>
      <c r="D43" s="6">
        <v>1237500000</v>
      </c>
      <c r="E43" s="6">
        <v>1237500000</v>
      </c>
      <c r="F43" s="6">
        <v>1237500000</v>
      </c>
      <c r="G43" s="6">
        <v>1237500000</v>
      </c>
    </row>
    <row r="44" spans="1:7" x14ac:dyDescent="0.25">
      <c r="A44" t="s">
        <v>12</v>
      </c>
      <c r="B44" s="6">
        <v>1000000</v>
      </c>
      <c r="C44" s="6">
        <v>1000000</v>
      </c>
      <c r="D44" s="6">
        <v>1000000</v>
      </c>
      <c r="E44" s="6">
        <v>1000000</v>
      </c>
      <c r="F44" s="6">
        <v>1000000</v>
      </c>
      <c r="G44" s="6">
        <v>1000000</v>
      </c>
    </row>
    <row r="45" spans="1:7" x14ac:dyDescent="0.25">
      <c r="A45" t="s">
        <v>13</v>
      </c>
      <c r="B45" s="6"/>
      <c r="C45" s="6">
        <v>4094813104</v>
      </c>
      <c r="D45" s="6">
        <v>2765416938</v>
      </c>
      <c r="E45" s="6">
        <v>3040734463</v>
      </c>
      <c r="F45" s="6">
        <v>3880453203</v>
      </c>
      <c r="G45" s="5">
        <v>2148220286</v>
      </c>
    </row>
    <row r="46" spans="1:7" x14ac:dyDescent="0.25">
      <c r="A46" t="s">
        <v>14</v>
      </c>
      <c r="D46" s="6"/>
      <c r="E46" s="6">
        <v>47810422</v>
      </c>
      <c r="F46" s="6">
        <v>71818168</v>
      </c>
      <c r="G46" s="6">
        <v>4557362</v>
      </c>
    </row>
    <row r="47" spans="1:7" x14ac:dyDescent="0.25">
      <c r="A47" t="s">
        <v>38</v>
      </c>
      <c r="B47" s="15">
        <v>28052197124</v>
      </c>
      <c r="C47" s="15">
        <v>30534409390</v>
      </c>
      <c r="D47" s="6">
        <v>33044095029</v>
      </c>
      <c r="E47" s="6">
        <v>34702479378</v>
      </c>
      <c r="F47" s="6">
        <v>36742205130</v>
      </c>
      <c r="G47" s="6">
        <v>38296734105</v>
      </c>
    </row>
    <row r="48" spans="1:7" x14ac:dyDescent="0.25">
      <c r="B48" s="15"/>
      <c r="C48" s="15"/>
      <c r="D48" s="6"/>
      <c r="E48" s="6"/>
      <c r="F48" s="6"/>
    </row>
    <row r="49" spans="1:7" x14ac:dyDescent="0.25">
      <c r="A49" s="24" t="s">
        <v>60</v>
      </c>
      <c r="B49" s="4">
        <v>90</v>
      </c>
      <c r="C49" s="4">
        <v>90</v>
      </c>
      <c r="D49" s="4">
        <v>50</v>
      </c>
      <c r="E49" s="4">
        <v>62</v>
      </c>
      <c r="F49" s="4">
        <v>63</v>
      </c>
      <c r="G49" s="3">
        <v>60</v>
      </c>
    </row>
    <row r="50" spans="1:7" x14ac:dyDescent="0.25">
      <c r="A50" s="22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</row>
    <row r="52" spans="1:7" x14ac:dyDescent="0.25">
      <c r="A52" s="3"/>
      <c r="B52" s="4">
        <f>B34+B42+B49</f>
        <v>30889379128</v>
      </c>
      <c r="C52" s="4">
        <f t="shared" ref="C52:G52" si="5">C34+C42+C49</f>
        <v>37714156154</v>
      </c>
      <c r="D52" s="4">
        <f t="shared" si="5"/>
        <v>38506364636</v>
      </c>
      <c r="E52" s="4">
        <f t="shared" si="5"/>
        <v>40653129391</v>
      </c>
      <c r="F52" s="4">
        <f t="shared" si="5"/>
        <v>43860019647</v>
      </c>
      <c r="G52" s="4">
        <f t="shared" si="5"/>
        <v>43986015424</v>
      </c>
    </row>
    <row r="53" spans="1:7" x14ac:dyDescent="0.25">
      <c r="B53" s="6">
        <f>B31-B52</f>
        <v>0</v>
      </c>
      <c r="C53" s="6">
        <f t="shared" ref="C53:G53" si="6">C31-C52</f>
        <v>0</v>
      </c>
      <c r="D53" s="6">
        <f t="shared" si="6"/>
        <v>0</v>
      </c>
      <c r="E53" s="6">
        <f t="shared" si="6"/>
        <v>0</v>
      </c>
      <c r="F53" s="6">
        <f t="shared" si="6"/>
        <v>0</v>
      </c>
      <c r="G53" s="6">
        <f t="shared" si="6"/>
        <v>0</v>
      </c>
    </row>
    <row r="54" spans="1:7" x14ac:dyDescent="0.25">
      <c r="A54" s="27" t="s">
        <v>61</v>
      </c>
      <c r="B54" s="10">
        <f t="shared" ref="B54:G54" si="7">B42/(B43/10)</f>
        <v>293.36562751515152</v>
      </c>
      <c r="C54" s="10">
        <f t="shared" si="7"/>
        <v>289.84018176969698</v>
      </c>
      <c r="D54" s="10">
        <f t="shared" si="7"/>
        <v>299.37787448080809</v>
      </c>
      <c r="E54" s="10">
        <f t="shared" si="7"/>
        <v>315.39009505454544</v>
      </c>
      <c r="F54" s="10">
        <f t="shared" si="7"/>
        <v>338.85233536161616</v>
      </c>
      <c r="G54" s="10">
        <f t="shared" si="7"/>
        <v>336.87282224646464</v>
      </c>
    </row>
    <row r="55" spans="1:7" x14ac:dyDescent="0.25">
      <c r="A55" s="27" t="s">
        <v>62</v>
      </c>
      <c r="B55">
        <f>B43/10</f>
        <v>99000000</v>
      </c>
      <c r="C55">
        <f t="shared" ref="C55:G55" si="8">C43/10</f>
        <v>123750000</v>
      </c>
      <c r="D55">
        <f t="shared" si="8"/>
        <v>123750000</v>
      </c>
      <c r="E55">
        <f t="shared" si="8"/>
        <v>123750000</v>
      </c>
      <c r="F55">
        <f t="shared" si="8"/>
        <v>123750000</v>
      </c>
      <c r="G55">
        <f t="shared" si="8"/>
        <v>123750000</v>
      </c>
    </row>
    <row r="56" spans="1:7" x14ac:dyDescent="0.25">
      <c r="B56" s="6"/>
      <c r="C56" s="6"/>
      <c r="D56" s="6"/>
      <c r="E56" s="6"/>
    </row>
    <row r="57" spans="1:7" x14ac:dyDescent="0.25">
      <c r="B57" s="6"/>
      <c r="C57" s="6"/>
      <c r="D57" s="6"/>
      <c r="F57" s="6"/>
      <c r="G57" s="6"/>
    </row>
    <row r="58" spans="1:7" x14ac:dyDescent="0.25">
      <c r="E58" s="6"/>
      <c r="F5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25" sqref="B25:G25"/>
    </sheetView>
  </sheetViews>
  <sheetFormatPr defaultRowHeight="15" x14ac:dyDescent="0.25"/>
  <cols>
    <col min="1" max="1" width="46.625" customWidth="1"/>
    <col min="2" max="4" width="18.75" bestFit="1" customWidth="1"/>
    <col min="5" max="7" width="15.75" bestFit="1" customWidth="1"/>
  </cols>
  <sheetData>
    <row r="1" spans="1:7" ht="15.75" x14ac:dyDescent="0.25">
      <c r="A1" s="1" t="s">
        <v>2</v>
      </c>
      <c r="B1" s="1"/>
      <c r="C1" s="1"/>
      <c r="D1" s="1"/>
      <c r="E1" s="1"/>
    </row>
    <row r="2" spans="1:7" ht="15.75" x14ac:dyDescent="0.25">
      <c r="A2" s="1" t="s">
        <v>63</v>
      </c>
      <c r="B2" s="1"/>
      <c r="C2" s="1"/>
      <c r="D2" s="1"/>
      <c r="E2" s="1"/>
    </row>
    <row r="3" spans="1:7" ht="15.75" x14ac:dyDescent="0.25">
      <c r="A3" s="1" t="s">
        <v>52</v>
      </c>
      <c r="B3" s="1"/>
      <c r="C3" s="1"/>
      <c r="D3" s="1"/>
      <c r="E3" s="1"/>
    </row>
    <row r="4" spans="1:7" ht="15.75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30">
        <v>2018</v>
      </c>
    </row>
    <row r="5" spans="1:7" ht="15.75" x14ac:dyDescent="0.25">
      <c r="A5" s="1"/>
      <c r="B5" s="2"/>
      <c r="C5" s="2"/>
      <c r="D5" s="2"/>
      <c r="E5" s="2"/>
      <c r="F5" s="2"/>
      <c r="G5" s="2"/>
    </row>
    <row r="6" spans="1:7" ht="15.75" x14ac:dyDescent="0.25">
      <c r="A6" s="28" t="s">
        <v>64</v>
      </c>
      <c r="B6" s="18">
        <v>5346893260</v>
      </c>
      <c r="C6" s="18">
        <v>5444271227</v>
      </c>
      <c r="D6" s="18">
        <v>5582402603</v>
      </c>
      <c r="E6" s="18">
        <v>5886613250</v>
      </c>
      <c r="F6" s="18">
        <v>6251004692</v>
      </c>
      <c r="G6" s="18">
        <v>6640007555</v>
      </c>
    </row>
    <row r="7" spans="1:7" ht="15.75" x14ac:dyDescent="0.25">
      <c r="A7" s="20" t="s">
        <v>3</v>
      </c>
      <c r="B7" s="19">
        <v>49951329</v>
      </c>
      <c r="C7" s="19">
        <v>39138673</v>
      </c>
      <c r="D7" s="19">
        <v>34863451</v>
      </c>
      <c r="E7" s="19">
        <v>47002325</v>
      </c>
      <c r="F7" s="19">
        <v>75951739</v>
      </c>
      <c r="G7" s="19">
        <v>81910177</v>
      </c>
    </row>
    <row r="8" spans="1:7" ht="15.75" x14ac:dyDescent="0.25">
      <c r="A8" s="28" t="s">
        <v>4</v>
      </c>
      <c r="B8" s="21">
        <f t="shared" ref="B8:G8" si="0">B6-B7</f>
        <v>5296941931</v>
      </c>
      <c r="C8" s="21">
        <f t="shared" si="0"/>
        <v>5405132554</v>
      </c>
      <c r="D8" s="21">
        <f>D6-D7</f>
        <v>5547539152</v>
      </c>
      <c r="E8" s="21">
        <f t="shared" si="0"/>
        <v>5839610925</v>
      </c>
      <c r="F8" s="21">
        <f t="shared" si="0"/>
        <v>6175052953</v>
      </c>
      <c r="G8" s="21">
        <f t="shared" si="0"/>
        <v>6558097378</v>
      </c>
    </row>
    <row r="9" spans="1:7" ht="15.75" x14ac:dyDescent="0.25">
      <c r="A9" s="20" t="s">
        <v>5</v>
      </c>
      <c r="B9" s="19">
        <v>2679807756</v>
      </c>
      <c r="C9" s="19">
        <v>3009200638</v>
      </c>
      <c r="D9" s="19">
        <v>3101313727</v>
      </c>
      <c r="E9" s="19">
        <v>2887677938</v>
      </c>
      <c r="F9" s="19">
        <v>3416995907</v>
      </c>
      <c r="G9" s="19">
        <v>2872863025</v>
      </c>
    </row>
    <row r="10" spans="1:7" ht="15.75" x14ac:dyDescent="0.25">
      <c r="A10" s="20" t="s">
        <v>6</v>
      </c>
      <c r="B10" s="19">
        <v>36127150</v>
      </c>
      <c r="C10" s="19">
        <v>25580767</v>
      </c>
      <c r="D10" s="19">
        <v>26585360</v>
      </c>
      <c r="E10" s="19">
        <v>31652979</v>
      </c>
      <c r="F10" s="19">
        <v>37089267</v>
      </c>
      <c r="G10" s="19">
        <v>22616580</v>
      </c>
    </row>
    <row r="11" spans="1:7" ht="15.75" x14ac:dyDescent="0.25">
      <c r="A11" s="1"/>
      <c r="B11" s="18">
        <f t="shared" ref="B11:G11" si="1">B8+B9+B10</f>
        <v>8012876837</v>
      </c>
      <c r="C11" s="18">
        <f t="shared" si="1"/>
        <v>8439913959</v>
      </c>
      <c r="D11" s="18">
        <f t="shared" si="1"/>
        <v>8675438239</v>
      </c>
      <c r="E11" s="18">
        <f t="shared" si="1"/>
        <v>8758941842</v>
      </c>
      <c r="F11" s="18">
        <f t="shared" si="1"/>
        <v>9629138127</v>
      </c>
      <c r="G11" s="18">
        <f t="shared" si="1"/>
        <v>9453576983</v>
      </c>
    </row>
    <row r="12" spans="1:7" ht="15.75" x14ac:dyDescent="0.25">
      <c r="A12" s="1"/>
      <c r="B12" s="2"/>
      <c r="C12" s="2"/>
      <c r="D12" s="2"/>
      <c r="E12" s="2"/>
      <c r="F12" s="2"/>
      <c r="G12" s="2"/>
    </row>
    <row r="13" spans="1:7" ht="15.75" x14ac:dyDescent="0.25">
      <c r="A13" s="28" t="s">
        <v>7</v>
      </c>
      <c r="B13" s="21">
        <f>SUM(B14:B20)</f>
        <v>5209456307</v>
      </c>
      <c r="C13" s="21">
        <f t="shared" ref="C13:G13" si="2">SUM(C14:C20)</f>
        <v>5648512142</v>
      </c>
      <c r="D13" s="21">
        <f t="shared" si="2"/>
        <v>5937355569</v>
      </c>
      <c r="E13" s="21">
        <f t="shared" si="2"/>
        <v>6694162647</v>
      </c>
      <c r="F13" s="21">
        <f t="shared" si="2"/>
        <v>7186827365</v>
      </c>
      <c r="G13" s="21">
        <f t="shared" si="2"/>
        <v>7563877428</v>
      </c>
    </row>
    <row r="14" spans="1:7" ht="15.75" x14ac:dyDescent="0.25">
      <c r="A14" s="20" t="s">
        <v>8</v>
      </c>
      <c r="B14" s="19">
        <v>3476738025</v>
      </c>
      <c r="C14" s="19">
        <v>3946587597</v>
      </c>
      <c r="D14" s="19">
        <v>4245971384</v>
      </c>
      <c r="E14" s="19">
        <v>4887223840</v>
      </c>
      <c r="F14" s="19">
        <v>5337408322</v>
      </c>
      <c r="G14" s="19">
        <v>5566152356</v>
      </c>
    </row>
    <row r="15" spans="1:7" ht="15.75" x14ac:dyDescent="0.25">
      <c r="A15" s="20" t="s">
        <v>9</v>
      </c>
      <c r="B15" s="19">
        <v>753581816</v>
      </c>
      <c r="C15" s="19">
        <v>790514709</v>
      </c>
      <c r="D15" s="19">
        <v>804309162</v>
      </c>
      <c r="E15" s="19">
        <v>883907717</v>
      </c>
      <c r="F15" s="19">
        <v>858337211</v>
      </c>
      <c r="G15" s="19">
        <v>915664210</v>
      </c>
    </row>
    <row r="16" spans="1:7" ht="15.75" x14ac:dyDescent="0.25">
      <c r="A16" s="20" t="s">
        <v>0</v>
      </c>
      <c r="B16" s="19">
        <v>764212433</v>
      </c>
      <c r="C16" s="19">
        <v>744931689</v>
      </c>
      <c r="D16" s="19">
        <f>722562067+38178982</f>
        <v>760741049</v>
      </c>
      <c r="E16" s="19">
        <v>816656039</v>
      </c>
      <c r="F16" s="19">
        <v>855122241</v>
      </c>
      <c r="G16" s="19">
        <v>910831833</v>
      </c>
    </row>
    <row r="17" spans="1:7" ht="15.75" x14ac:dyDescent="0.25">
      <c r="A17" s="20"/>
      <c r="B17" s="19"/>
      <c r="C17" s="19"/>
      <c r="D17" s="19"/>
      <c r="E17" s="19"/>
      <c r="F17" s="19"/>
      <c r="G17" s="19"/>
    </row>
    <row r="18" spans="1:7" ht="15.75" x14ac:dyDescent="0.25">
      <c r="A18" s="20" t="s">
        <v>83</v>
      </c>
      <c r="B18" s="19">
        <v>32240086</v>
      </c>
      <c r="C18" s="19">
        <v>30839405</v>
      </c>
      <c r="D18" s="2"/>
      <c r="E18" s="19"/>
      <c r="F18" s="19"/>
      <c r="G18" s="19"/>
    </row>
    <row r="19" spans="1:7" ht="15.75" x14ac:dyDescent="0.25">
      <c r="A19" s="20" t="s">
        <v>10</v>
      </c>
      <c r="B19" s="19">
        <v>170474611</v>
      </c>
      <c r="C19" s="19">
        <v>135638742</v>
      </c>
      <c r="D19" s="19">
        <v>112971388</v>
      </c>
      <c r="E19" s="19">
        <v>119737637</v>
      </c>
      <c r="F19" s="19">
        <v>135959591</v>
      </c>
      <c r="G19" s="19">
        <v>171229029</v>
      </c>
    </row>
    <row r="20" spans="1:7" ht="15.75" x14ac:dyDescent="0.25">
      <c r="A20" s="20" t="s">
        <v>82</v>
      </c>
      <c r="B20" s="19">
        <v>12209336</v>
      </c>
      <c r="C20" s="19">
        <v>0</v>
      </c>
      <c r="D20" s="19">
        <v>13362586</v>
      </c>
      <c r="E20" s="19">
        <v>-13362586</v>
      </c>
      <c r="F20" s="19"/>
      <c r="G20" s="19"/>
    </row>
    <row r="21" spans="1:7" ht="15.75" x14ac:dyDescent="0.25">
      <c r="A21" s="27" t="s">
        <v>65</v>
      </c>
      <c r="B21" s="21">
        <f>B11-B13</f>
        <v>2803420530</v>
      </c>
      <c r="C21" s="21">
        <f t="shared" ref="C21:G21" si="3">C11-C13</f>
        <v>2791401817</v>
      </c>
      <c r="D21" s="21">
        <f t="shared" si="3"/>
        <v>2738082670</v>
      </c>
      <c r="E21" s="21">
        <f t="shared" si="3"/>
        <v>2064779195</v>
      </c>
      <c r="F21" s="21">
        <f t="shared" si="3"/>
        <v>2442310762</v>
      </c>
      <c r="G21" s="21">
        <f t="shared" si="3"/>
        <v>1889699555</v>
      </c>
    </row>
    <row r="22" spans="1:7" ht="15.75" x14ac:dyDescent="0.25">
      <c r="A22" s="24" t="s">
        <v>66</v>
      </c>
      <c r="B22" s="21">
        <f>B23+B24</f>
        <v>372355900</v>
      </c>
      <c r="C22" s="21">
        <f t="shared" ref="C22:G22" si="4">C23+C24</f>
        <v>158299451</v>
      </c>
      <c r="D22" s="21">
        <f t="shared" si="4"/>
        <v>112029465</v>
      </c>
      <c r="E22" s="21">
        <f t="shared" si="4"/>
        <v>242744696</v>
      </c>
      <c r="F22" s="21">
        <f t="shared" si="4"/>
        <v>250814898</v>
      </c>
      <c r="G22" s="21">
        <f t="shared" si="4"/>
        <v>229015977</v>
      </c>
    </row>
    <row r="23" spans="1:7" ht="15.75" x14ac:dyDescent="0.25">
      <c r="A23" s="20" t="s">
        <v>84</v>
      </c>
      <c r="B23" s="19">
        <v>372355900</v>
      </c>
      <c r="C23" s="19">
        <v>158299451</v>
      </c>
      <c r="D23" s="19">
        <v>112029465</v>
      </c>
      <c r="E23" s="19">
        <v>242744696</v>
      </c>
      <c r="F23" s="19">
        <v>250814898</v>
      </c>
      <c r="G23" s="19">
        <v>229015977</v>
      </c>
    </row>
    <row r="24" spans="1:7" ht="15.75" x14ac:dyDescent="0.25">
      <c r="A24" s="20" t="s">
        <v>85</v>
      </c>
      <c r="B24" s="19"/>
      <c r="C24" s="19"/>
      <c r="D24" s="19"/>
      <c r="E24" s="19"/>
      <c r="F24" s="19"/>
      <c r="G24" s="19"/>
    </row>
    <row r="25" spans="1:7" ht="15.75" x14ac:dyDescent="0.25">
      <c r="A25" s="27" t="s">
        <v>67</v>
      </c>
      <c r="B25" s="21">
        <f>B21-B22</f>
        <v>2431064630</v>
      </c>
      <c r="C25" s="21">
        <f t="shared" ref="C25:G25" si="5">C21-C22</f>
        <v>2633102366</v>
      </c>
      <c r="D25" s="21">
        <f t="shared" si="5"/>
        <v>2626053205</v>
      </c>
      <c r="E25" s="21">
        <f t="shared" si="5"/>
        <v>1822034499</v>
      </c>
      <c r="F25" s="21">
        <f t="shared" si="5"/>
        <v>2191495864</v>
      </c>
      <c r="G25" s="21">
        <f t="shared" si="5"/>
        <v>1660683578</v>
      </c>
    </row>
    <row r="26" spans="1:7" x14ac:dyDescent="0.25">
      <c r="A26" s="3"/>
      <c r="B26" s="12"/>
      <c r="C26" s="11"/>
      <c r="D26" s="11"/>
      <c r="E26" s="11"/>
      <c r="F26" s="11"/>
      <c r="G26" s="11"/>
    </row>
    <row r="27" spans="1:7" x14ac:dyDescent="0.25">
      <c r="A27" s="27" t="s">
        <v>68</v>
      </c>
      <c r="B27" s="13">
        <f>B25/('1'!B43/10)</f>
        <v>24.556208383838385</v>
      </c>
      <c r="C27" s="13">
        <f>C25/('1'!C43/10)</f>
        <v>21.277594876767676</v>
      </c>
      <c r="D27" s="13">
        <f>D25/('1'!D43/10)</f>
        <v>21.220631959595959</v>
      </c>
      <c r="E27" s="13">
        <f>E25/('1'!E43/10)</f>
        <v>14.723511103030303</v>
      </c>
      <c r="F27" s="13">
        <f>F25/('1'!F43/10)</f>
        <v>17.709057486868687</v>
      </c>
      <c r="G27" s="13">
        <f>G25/('1'!G43/10)</f>
        <v>13.419665276767677</v>
      </c>
    </row>
    <row r="28" spans="1:7" x14ac:dyDescent="0.25">
      <c r="A28" s="29" t="s">
        <v>69</v>
      </c>
      <c r="B28">
        <v>99000000</v>
      </c>
      <c r="C28">
        <v>123750000</v>
      </c>
      <c r="D28">
        <v>123750000</v>
      </c>
      <c r="E28" s="12">
        <v>123750000</v>
      </c>
      <c r="F28">
        <v>123750000</v>
      </c>
      <c r="G28">
        <f>'1'!G43/10</f>
        <v>123750000</v>
      </c>
    </row>
    <row r="51" spans="1:1" x14ac:dyDescent="0.25">
      <c r="A51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F40" sqref="F40"/>
    </sheetView>
  </sheetViews>
  <sheetFormatPr defaultColWidth="9.125" defaultRowHeight="15" x14ac:dyDescent="0.25"/>
  <cols>
    <col min="1" max="1" width="46.625" style="31" customWidth="1"/>
    <col min="2" max="3" width="17.75" style="31" bestFit="1" customWidth="1"/>
    <col min="4" max="5" width="17.875" style="31" bestFit="1" customWidth="1"/>
    <col min="6" max="7" width="17.75" style="31" bestFit="1" customWidth="1"/>
    <col min="8" max="16384" width="9.125" style="31"/>
  </cols>
  <sheetData>
    <row r="1" spans="1:7" ht="15.75" x14ac:dyDescent="0.25">
      <c r="A1" s="30" t="s">
        <v>2</v>
      </c>
      <c r="B1" s="30"/>
      <c r="C1" s="30"/>
      <c r="D1" s="30"/>
      <c r="E1" s="30"/>
    </row>
    <row r="2" spans="1:7" ht="15.75" x14ac:dyDescent="0.25">
      <c r="A2" s="30" t="s">
        <v>70</v>
      </c>
      <c r="B2" s="30"/>
      <c r="C2" s="30"/>
      <c r="D2" s="30"/>
      <c r="E2" s="30"/>
    </row>
    <row r="3" spans="1:7" ht="15.75" x14ac:dyDescent="0.25">
      <c r="A3" s="30" t="s">
        <v>52</v>
      </c>
      <c r="B3" s="30"/>
      <c r="C3" s="30"/>
      <c r="D3" s="30"/>
      <c r="E3" s="30"/>
    </row>
    <row r="4" spans="1:7" ht="15.75" x14ac:dyDescent="0.25">
      <c r="A4" s="30"/>
      <c r="B4" s="30">
        <v>2013</v>
      </c>
      <c r="C4" s="30">
        <v>2014</v>
      </c>
      <c r="D4" s="30">
        <v>2015</v>
      </c>
      <c r="E4" s="30">
        <v>2016</v>
      </c>
      <c r="F4" s="30">
        <v>2017</v>
      </c>
      <c r="G4" s="30">
        <v>2018</v>
      </c>
    </row>
    <row r="5" spans="1:7" x14ac:dyDescent="0.25">
      <c r="A5" s="32" t="s">
        <v>71</v>
      </c>
      <c r="F5" s="33"/>
    </row>
    <row r="6" spans="1:7" x14ac:dyDescent="0.25">
      <c r="A6" s="31" t="s">
        <v>39</v>
      </c>
      <c r="B6" s="34">
        <v>5444851005</v>
      </c>
      <c r="C6" s="34">
        <v>5455475439</v>
      </c>
      <c r="D6" s="34">
        <v>5724116091</v>
      </c>
      <c r="E6" s="34">
        <v>5889760959</v>
      </c>
      <c r="F6" s="33">
        <v>6148419674</v>
      </c>
      <c r="G6" s="34">
        <v>6486015903</v>
      </c>
    </row>
    <row r="7" spans="1:7" x14ac:dyDescent="0.25">
      <c r="A7" s="31" t="s">
        <v>40</v>
      </c>
      <c r="B7" s="34">
        <v>35585958</v>
      </c>
      <c r="C7" s="34">
        <v>19644326</v>
      </c>
      <c r="D7" s="34">
        <v>25594758</v>
      </c>
      <c r="E7" s="34">
        <v>30478935</v>
      </c>
      <c r="F7" s="34">
        <v>36951059</v>
      </c>
      <c r="G7" s="34">
        <v>22246956</v>
      </c>
    </row>
    <row r="8" spans="1:7" x14ac:dyDescent="0.25">
      <c r="A8" s="31" t="s">
        <v>41</v>
      </c>
      <c r="B8" s="34">
        <v>-3437294371</v>
      </c>
      <c r="C8" s="34">
        <v>-4175806944</v>
      </c>
      <c r="D8" s="34">
        <v>-4652868661</v>
      </c>
      <c r="E8" s="34">
        <v>-1878756053</v>
      </c>
      <c r="F8" s="34">
        <v>-1501888753</v>
      </c>
      <c r="G8" s="34">
        <v>-1964953900</v>
      </c>
    </row>
    <row r="9" spans="1:7" x14ac:dyDescent="0.25">
      <c r="A9" s="31" t="s">
        <v>42</v>
      </c>
      <c r="B9" s="34"/>
      <c r="C9" s="34"/>
      <c r="D9" s="34"/>
      <c r="E9" s="34">
        <v>-39277148</v>
      </c>
      <c r="F9" s="34">
        <v>-47698427</v>
      </c>
      <c r="G9" s="34">
        <v>-59928856</v>
      </c>
    </row>
    <row r="10" spans="1:7" x14ac:dyDescent="0.25">
      <c r="A10" s="31" t="s">
        <v>43</v>
      </c>
      <c r="B10" s="34">
        <v>-1537216599</v>
      </c>
      <c r="C10" s="34">
        <v>-1602291862</v>
      </c>
      <c r="D10" s="34">
        <v>-1729291842</v>
      </c>
      <c r="E10" s="34">
        <v>-4897118025</v>
      </c>
      <c r="F10" s="34">
        <v>-5345271676</v>
      </c>
      <c r="G10" s="34">
        <v>-5526227235</v>
      </c>
    </row>
    <row r="11" spans="1:7" x14ac:dyDescent="0.25">
      <c r="A11" s="31" t="s">
        <v>44</v>
      </c>
      <c r="B11" s="34">
        <v>-156871926</v>
      </c>
      <c r="C11" s="34">
        <v>-172616709</v>
      </c>
      <c r="D11" s="34">
        <v>-161245716</v>
      </c>
      <c r="E11" s="34">
        <v>-204891997</v>
      </c>
      <c r="F11" s="34">
        <v>-172059716</v>
      </c>
      <c r="G11" s="34">
        <v>-201307942</v>
      </c>
    </row>
    <row r="12" spans="1:7" x14ac:dyDescent="0.25">
      <c r="A12" s="35"/>
      <c r="B12" s="16">
        <f t="shared" ref="B12:G12" si="0">SUM(B5:B11)</f>
        <v>349054067</v>
      </c>
      <c r="C12" s="16">
        <f t="shared" si="0"/>
        <v>-475595750</v>
      </c>
      <c r="D12" s="16">
        <f t="shared" si="0"/>
        <v>-793695370</v>
      </c>
      <c r="E12" s="16">
        <f t="shared" si="0"/>
        <v>-1099803329</v>
      </c>
      <c r="F12" s="16">
        <f t="shared" si="0"/>
        <v>-881547839</v>
      </c>
      <c r="G12" s="16">
        <f t="shared" si="0"/>
        <v>-1244155074</v>
      </c>
    </row>
    <row r="13" spans="1:7" x14ac:dyDescent="0.25">
      <c r="B13" s="34"/>
      <c r="C13" s="34"/>
      <c r="D13" s="34"/>
      <c r="E13" s="34"/>
      <c r="F13" s="34"/>
      <c r="G13" s="34"/>
    </row>
    <row r="14" spans="1:7" x14ac:dyDescent="0.25">
      <c r="A14" s="32" t="s">
        <v>72</v>
      </c>
      <c r="B14" s="34"/>
      <c r="C14" s="34"/>
      <c r="D14" s="34"/>
      <c r="E14" s="34"/>
      <c r="F14" s="34"/>
      <c r="G14" s="34"/>
    </row>
    <row r="15" spans="1:7" x14ac:dyDescent="0.25">
      <c r="A15" s="36" t="s">
        <v>1</v>
      </c>
      <c r="B15" s="34">
        <v>-404962872</v>
      </c>
      <c r="C15" s="34">
        <v>-194987710</v>
      </c>
      <c r="D15" s="34">
        <v>-186526178</v>
      </c>
      <c r="E15" s="34">
        <v>-28451832</v>
      </c>
      <c r="F15" s="34">
        <v>-132391715</v>
      </c>
      <c r="G15" s="34">
        <v>-68771557</v>
      </c>
    </row>
    <row r="16" spans="1:7" x14ac:dyDescent="0.25">
      <c r="A16" s="36" t="s">
        <v>45</v>
      </c>
      <c r="B16" s="34">
        <v>-1497568573</v>
      </c>
      <c r="C16" s="34">
        <v>-1499580609</v>
      </c>
      <c r="D16" s="34">
        <f>-3227227691-28511729</f>
        <v>-3255739420</v>
      </c>
      <c r="E16" s="34">
        <v>-1521200834</v>
      </c>
      <c r="F16" s="34">
        <f>-13500-855817696</f>
        <v>-855831196</v>
      </c>
      <c r="G16" s="34">
        <v>519342669</v>
      </c>
    </row>
    <row r="17" spans="1:7" x14ac:dyDescent="0.25">
      <c r="A17" s="36" t="s">
        <v>80</v>
      </c>
      <c r="B17" s="34"/>
      <c r="C17" s="34">
        <v>-59647843</v>
      </c>
      <c r="D17" s="34"/>
      <c r="E17" s="34"/>
      <c r="F17" s="34"/>
      <c r="G17" s="34">
        <v>-11613210</v>
      </c>
    </row>
    <row r="18" spans="1:7" x14ac:dyDescent="0.25">
      <c r="A18" s="36" t="s">
        <v>46</v>
      </c>
      <c r="B18" s="34">
        <v>3350166</v>
      </c>
      <c r="C18" s="34">
        <v>5936917</v>
      </c>
      <c r="D18" s="34">
        <v>1764302</v>
      </c>
      <c r="E18" s="34">
        <v>3388911</v>
      </c>
      <c r="F18" s="34">
        <v>7204832</v>
      </c>
      <c r="G18" s="34">
        <v>3869309</v>
      </c>
    </row>
    <row r="19" spans="1:7" x14ac:dyDescent="0.25">
      <c r="A19" s="36" t="s">
        <v>79</v>
      </c>
      <c r="B19" s="34">
        <v>144599020</v>
      </c>
      <c r="C19" s="34">
        <v>172889442</v>
      </c>
      <c r="D19" s="34"/>
      <c r="E19" s="34"/>
      <c r="F19" s="34"/>
      <c r="G19" s="34">
        <v>197629286</v>
      </c>
    </row>
    <row r="20" spans="1:7" x14ac:dyDescent="0.25">
      <c r="A20" s="36" t="s">
        <v>47</v>
      </c>
      <c r="B20" s="34">
        <v>-226158756</v>
      </c>
      <c r="C20" s="34">
        <v>-248649284</v>
      </c>
      <c r="D20" s="34">
        <f>-332937598+196085787</f>
        <v>-136851811</v>
      </c>
      <c r="E20" s="34">
        <f>303628445-215440130</f>
        <v>88188315</v>
      </c>
      <c r="F20" s="34">
        <f>213402091-223352240</f>
        <v>-9950149</v>
      </c>
      <c r="G20" s="34">
        <v>-219856227</v>
      </c>
    </row>
    <row r="21" spans="1:7" x14ac:dyDescent="0.25">
      <c r="A21" s="36" t="s">
        <v>48</v>
      </c>
      <c r="B21" s="34">
        <v>2620877489</v>
      </c>
      <c r="C21" s="34">
        <v>2981056525</v>
      </c>
      <c r="D21" s="34">
        <v>3034182055</v>
      </c>
      <c r="E21" s="34">
        <v>2944999416</v>
      </c>
      <c r="F21" s="34">
        <v>3277029954</v>
      </c>
      <c r="G21" s="34">
        <v>2433784868</v>
      </c>
    </row>
    <row r="22" spans="1:7" x14ac:dyDescent="0.25">
      <c r="A22" s="36" t="s">
        <v>49</v>
      </c>
      <c r="B22" s="34">
        <v>6505427</v>
      </c>
      <c r="C22" s="34">
        <v>2104707</v>
      </c>
      <c r="D22" s="34">
        <v>554310</v>
      </c>
      <c r="E22" s="34">
        <v>174229</v>
      </c>
      <c r="F22" s="34">
        <v>574286</v>
      </c>
      <c r="G22" s="34">
        <v>271568</v>
      </c>
    </row>
    <row r="23" spans="1:7" x14ac:dyDescent="0.25">
      <c r="A23" s="36" t="s">
        <v>81</v>
      </c>
      <c r="B23" s="34">
        <v>-1050000</v>
      </c>
      <c r="C23" s="34">
        <v>-1119892</v>
      </c>
      <c r="D23" s="34"/>
      <c r="E23" s="34"/>
      <c r="F23" s="34"/>
      <c r="G23" s="34"/>
    </row>
    <row r="24" spans="1:7" x14ac:dyDescent="0.25">
      <c r="A24" s="35"/>
      <c r="B24" s="16">
        <f>SUM(B15:B23)</f>
        <v>645591901</v>
      </c>
      <c r="C24" s="16">
        <f>SUM(C15:C23)</f>
        <v>1158002253</v>
      </c>
      <c r="D24" s="16">
        <f>SUM(D15:D22)</f>
        <v>-542616742</v>
      </c>
      <c r="E24" s="16">
        <f>SUM(E15:E22)</f>
        <v>1487098205</v>
      </c>
      <c r="F24" s="16">
        <f>SUM(F15:F22)</f>
        <v>2286636012</v>
      </c>
      <c r="G24" s="16">
        <f>SUM(G15:G22)</f>
        <v>2854656706</v>
      </c>
    </row>
    <row r="25" spans="1:7" x14ac:dyDescent="0.25">
      <c r="B25" s="34"/>
      <c r="C25" s="34"/>
      <c r="D25" s="34"/>
      <c r="E25" s="34"/>
      <c r="F25" s="34"/>
      <c r="G25" s="34"/>
    </row>
    <row r="26" spans="1:7" x14ac:dyDescent="0.25">
      <c r="A26" s="32" t="s">
        <v>73</v>
      </c>
      <c r="B26" s="34"/>
      <c r="C26" s="34"/>
      <c r="D26" s="34"/>
      <c r="E26" s="34"/>
      <c r="F26" s="34"/>
      <c r="G26" s="34"/>
    </row>
    <row r="27" spans="1:7" x14ac:dyDescent="0.25">
      <c r="A27" s="31" t="s">
        <v>50</v>
      </c>
      <c r="B27" s="34">
        <v>0</v>
      </c>
      <c r="C27" s="34">
        <v>-97238986</v>
      </c>
      <c r="D27" s="34">
        <v>-233151533</v>
      </c>
      <c r="E27" s="34">
        <v>-213943821</v>
      </c>
      <c r="F27" s="34">
        <v>-231032483</v>
      </c>
      <c r="G27" s="34">
        <v>-292671393</v>
      </c>
    </row>
    <row r="28" spans="1:7" x14ac:dyDescent="0.25">
      <c r="A28" s="35"/>
      <c r="B28" s="16">
        <f t="shared" ref="B28:G28" si="1">SUM(B27:B27)</f>
        <v>0</v>
      </c>
      <c r="C28" s="16">
        <f t="shared" si="1"/>
        <v>-97238986</v>
      </c>
      <c r="D28" s="16">
        <f t="shared" si="1"/>
        <v>-233151533</v>
      </c>
      <c r="E28" s="16">
        <f t="shared" si="1"/>
        <v>-213943821</v>
      </c>
      <c r="F28" s="16">
        <f t="shared" si="1"/>
        <v>-231032483</v>
      </c>
      <c r="G28" s="16">
        <f t="shared" si="1"/>
        <v>-292671393</v>
      </c>
    </row>
    <row r="29" spans="1:7" x14ac:dyDescent="0.25">
      <c r="B29" s="34"/>
      <c r="C29" s="34"/>
      <c r="D29" s="34"/>
      <c r="E29" s="34"/>
      <c r="F29" s="34"/>
      <c r="G29" s="34"/>
    </row>
    <row r="30" spans="1:7" x14ac:dyDescent="0.25">
      <c r="A30" s="35" t="s">
        <v>74</v>
      </c>
      <c r="B30" s="37">
        <f t="shared" ref="B30:G30" si="2">B12+B24+B28</f>
        <v>994645968</v>
      </c>
      <c r="C30" s="37">
        <f t="shared" si="2"/>
        <v>585167517</v>
      </c>
      <c r="D30" s="37">
        <f t="shared" si="2"/>
        <v>-1569463645</v>
      </c>
      <c r="E30" s="37">
        <f t="shared" si="2"/>
        <v>173351055</v>
      </c>
      <c r="F30" s="37">
        <f t="shared" si="2"/>
        <v>1174055690</v>
      </c>
      <c r="G30" s="37">
        <f t="shared" si="2"/>
        <v>1317830239</v>
      </c>
    </row>
    <row r="31" spans="1:7" x14ac:dyDescent="0.25">
      <c r="A31" s="38" t="s">
        <v>75</v>
      </c>
      <c r="B31" s="34">
        <v>9000089441</v>
      </c>
      <c r="C31" s="34">
        <v>9994735409</v>
      </c>
      <c r="D31" s="34">
        <v>10579902926</v>
      </c>
      <c r="E31" s="34">
        <v>9010439281</v>
      </c>
      <c r="F31" s="34">
        <v>9183790336</v>
      </c>
      <c r="G31" s="34">
        <v>10357846026</v>
      </c>
    </row>
    <row r="32" spans="1:7" x14ac:dyDescent="0.25">
      <c r="A32" s="32" t="s">
        <v>76</v>
      </c>
      <c r="B32" s="37">
        <f t="shared" ref="B32:G32" si="3">B30+B31</f>
        <v>9994735409</v>
      </c>
      <c r="C32" s="37">
        <f t="shared" si="3"/>
        <v>10579902926</v>
      </c>
      <c r="D32" s="37">
        <f t="shared" si="3"/>
        <v>9010439281</v>
      </c>
      <c r="E32" s="37">
        <f t="shared" si="3"/>
        <v>9183790336</v>
      </c>
      <c r="F32" s="37">
        <f t="shared" si="3"/>
        <v>10357846026</v>
      </c>
      <c r="G32" s="37">
        <f t="shared" si="3"/>
        <v>11675676265</v>
      </c>
    </row>
    <row r="33" spans="1:7" x14ac:dyDescent="0.25">
      <c r="B33" s="35"/>
      <c r="C33" s="35"/>
      <c r="D33" s="35"/>
      <c r="E33" s="35"/>
      <c r="F33" s="35"/>
      <c r="G33" s="35"/>
    </row>
    <row r="35" spans="1:7" x14ac:dyDescent="0.25">
      <c r="A35" s="32" t="s">
        <v>77</v>
      </c>
      <c r="B35" s="39">
        <f>B12/('1'!B43/10)</f>
        <v>3.5257986565656565</v>
      </c>
      <c r="C35" s="39">
        <f>C12/('1'!C43/10)</f>
        <v>-3.8431979797979796</v>
      </c>
      <c r="D35" s="39">
        <f>D12/('1'!D43/10)</f>
        <v>-6.4136999595959594</v>
      </c>
      <c r="E35" s="39">
        <f>E12/('1'!E43/10)</f>
        <v>-8.8872996282828289</v>
      </c>
      <c r="F35" s="39">
        <f>F12/('1'!F43/10)</f>
        <v>-7.1236189010101008</v>
      </c>
      <c r="G35" s="39">
        <f>G12/('1'!G43/10)</f>
        <v>-10.053778375757576</v>
      </c>
    </row>
    <row r="36" spans="1:7" x14ac:dyDescent="0.25">
      <c r="A36" s="32" t="s">
        <v>78</v>
      </c>
      <c r="B36" s="31">
        <v>99000000</v>
      </c>
      <c r="C36" s="31">
        <v>123750000</v>
      </c>
      <c r="D36" s="31">
        <v>123750000</v>
      </c>
      <c r="E36" s="31">
        <v>123750000</v>
      </c>
      <c r="F36" s="31">
        <v>123750000</v>
      </c>
      <c r="G36" s="31">
        <f>'1'!G43/10</f>
        <v>123750000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2020-04-12T14:04:53Z</dcterms:modified>
</cp:coreProperties>
</file>