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B49" i="1"/>
  <c r="C26" i="2"/>
  <c r="D26" i="2"/>
  <c r="E26" i="2"/>
  <c r="F26" i="2"/>
  <c r="B26" i="2"/>
  <c r="C33" i="3"/>
  <c r="D33" i="3"/>
  <c r="E33" i="3"/>
  <c r="F33" i="3"/>
  <c r="B33" i="3"/>
  <c r="C9" i="2" l="1"/>
  <c r="D9" i="2"/>
  <c r="E9" i="2"/>
  <c r="F9" i="2"/>
  <c r="B9" i="2"/>
  <c r="C26" i="3" l="1"/>
  <c r="D26" i="3"/>
  <c r="E26" i="3"/>
  <c r="F26" i="3"/>
  <c r="B26" i="3"/>
  <c r="C16" i="3"/>
  <c r="D16" i="3"/>
  <c r="E16" i="3"/>
  <c r="F16" i="3"/>
  <c r="B16" i="3"/>
  <c r="C11" i="3"/>
  <c r="D11" i="3"/>
  <c r="E11" i="3"/>
  <c r="F11" i="3"/>
  <c r="B11" i="3"/>
  <c r="B20" i="2"/>
  <c r="C20" i="2"/>
  <c r="D20" i="2"/>
  <c r="C43" i="1"/>
  <c r="C39" i="1" s="1"/>
  <c r="D7" i="4" s="1"/>
  <c r="D43" i="1"/>
  <c r="E43" i="1"/>
  <c r="E39" i="1" s="1"/>
  <c r="F7" i="4" s="1"/>
  <c r="F43" i="1"/>
  <c r="F39" i="1" s="1"/>
  <c r="G7" i="4" s="1"/>
  <c r="B43" i="1"/>
  <c r="B39" i="1" s="1"/>
  <c r="C7" i="4" s="1"/>
  <c r="E28" i="3" l="1"/>
  <c r="E30" i="3" s="1"/>
  <c r="F28" i="3"/>
  <c r="F30" i="3" s="1"/>
  <c r="B28" i="3"/>
  <c r="B30" i="3" s="1"/>
  <c r="D28" i="3"/>
  <c r="D30" i="3" s="1"/>
  <c r="D39" i="1"/>
  <c r="E7" i="4" s="1"/>
  <c r="C28" i="3"/>
  <c r="C30" i="3" s="1"/>
  <c r="B32" i="3" l="1"/>
  <c r="C32" i="3"/>
  <c r="D32" i="3"/>
  <c r="E32" i="3"/>
  <c r="F32" i="3"/>
  <c r="B7" i="2"/>
  <c r="B11" i="2" s="1"/>
  <c r="C7" i="2"/>
  <c r="C11" i="2" s="1"/>
  <c r="D7" i="2"/>
  <c r="D11" i="2" s="1"/>
  <c r="E7" i="2"/>
  <c r="E11" i="2" s="1"/>
  <c r="F7" i="2"/>
  <c r="F11" i="2" s="1"/>
  <c r="B25" i="1"/>
  <c r="C25" i="1"/>
  <c r="D25" i="1"/>
  <c r="E25" i="1"/>
  <c r="F25" i="1"/>
  <c r="B21" i="1"/>
  <c r="C21" i="1"/>
  <c r="D21" i="1"/>
  <c r="E21" i="1"/>
  <c r="F21" i="1"/>
  <c r="B48" i="1"/>
  <c r="C48" i="1"/>
  <c r="D48" i="1"/>
  <c r="B11" i="1"/>
  <c r="C8" i="4" s="1"/>
  <c r="C11" i="1"/>
  <c r="D11" i="1"/>
  <c r="E11" i="1"/>
  <c r="F11" i="1"/>
  <c r="G8" i="4" s="1"/>
  <c r="B6" i="1"/>
  <c r="C6" i="1"/>
  <c r="D6" i="1"/>
  <c r="E6" i="1"/>
  <c r="E17" i="1" s="1"/>
  <c r="F6" i="1"/>
  <c r="F48" i="1"/>
  <c r="F17" i="1" l="1"/>
  <c r="D8" i="4"/>
  <c r="C15" i="2"/>
  <c r="C18" i="2" s="1"/>
  <c r="D10" i="4"/>
  <c r="B15" i="2"/>
  <c r="B18" i="2" s="1"/>
  <c r="B23" i="2" s="1"/>
  <c r="C10" i="4"/>
  <c r="D15" i="2"/>
  <c r="D18" i="2" s="1"/>
  <c r="D23" i="2" s="1"/>
  <c r="E10" i="4"/>
  <c r="E8" i="4"/>
  <c r="C37" i="1"/>
  <c r="C46" i="1" s="1"/>
  <c r="C17" i="1"/>
  <c r="F15" i="2"/>
  <c r="F18" i="2" s="1"/>
  <c r="G10" i="4"/>
  <c r="E15" i="2"/>
  <c r="E18" i="2" s="1"/>
  <c r="F10" i="4"/>
  <c r="B37" i="1"/>
  <c r="B46" i="1" s="1"/>
  <c r="B17" i="1"/>
  <c r="F8" i="4"/>
  <c r="F37" i="1"/>
  <c r="F46" i="1" s="1"/>
  <c r="E48" i="1"/>
  <c r="D17" i="1"/>
  <c r="D37" i="1"/>
  <c r="D46" i="1" s="1"/>
  <c r="E37" i="1"/>
  <c r="E46" i="1" s="1"/>
  <c r="E20" i="2"/>
  <c r="F20" i="2"/>
  <c r="C23" i="2" l="1"/>
  <c r="F23" i="2"/>
  <c r="G11" i="4" s="1"/>
  <c r="B25" i="2"/>
  <c r="C9" i="4"/>
  <c r="C11" i="4"/>
  <c r="C6" i="4"/>
  <c r="C5" i="4"/>
  <c r="E5" i="4"/>
  <c r="D25" i="2"/>
  <c r="E9" i="4"/>
  <c r="E11" i="4"/>
  <c r="E6" i="4"/>
  <c r="E23" i="2"/>
  <c r="E25" i="2" s="1"/>
  <c r="F25" i="2"/>
  <c r="G5" i="4" l="1"/>
  <c r="G6" i="4"/>
  <c r="G9" i="4"/>
  <c r="F5" i="4"/>
  <c r="F11" i="4"/>
  <c r="D9" i="4"/>
  <c r="D6" i="4"/>
  <c r="D11" i="4"/>
  <c r="D5" i="4"/>
  <c r="C25" i="2"/>
  <c r="F6" i="4"/>
  <c r="F9" i="4"/>
</calcChain>
</file>

<file path=xl/sharedStrings.xml><?xml version="1.0" encoding="utf-8"?>
<sst xmlns="http://schemas.openxmlformats.org/spreadsheetml/2006/main" count="92" uniqueCount="85">
  <si>
    <t>ASSETS</t>
  </si>
  <si>
    <t>NON CURRENT ASSETS</t>
  </si>
  <si>
    <t>CURRENT ASSETS</t>
  </si>
  <si>
    <t>Gross Profit</t>
  </si>
  <si>
    <t>Operating Profit</t>
  </si>
  <si>
    <t>Inventories</t>
  </si>
  <si>
    <t>Share Capital</t>
  </si>
  <si>
    <t>Contribution to WPPF</t>
  </si>
  <si>
    <t>Property,Plant  and  Equipment</t>
  </si>
  <si>
    <t>Financial Expenses</t>
  </si>
  <si>
    <t>Advances, Deposits and Pre-payments</t>
  </si>
  <si>
    <t>Cash &amp; Cash Equivalent</t>
  </si>
  <si>
    <t>Retained Earnings</t>
  </si>
  <si>
    <t>long Term Loan</t>
  </si>
  <si>
    <t>Acquisition of Fixed Assets</t>
  </si>
  <si>
    <t>Trade &amp; Other Receivables</t>
  </si>
  <si>
    <t>Trade and Other Payables</t>
  </si>
  <si>
    <t>Other Income</t>
  </si>
  <si>
    <t>Capital work in progress</t>
  </si>
  <si>
    <t>DELTA SPINNERS LIMITED</t>
  </si>
  <si>
    <t>Revalution reserve</t>
  </si>
  <si>
    <t>Short term borrowings</t>
  </si>
  <si>
    <t>liabilities for expesnes</t>
  </si>
  <si>
    <t>Current</t>
  </si>
  <si>
    <t>Cash Received from customer</t>
  </si>
  <si>
    <t>WPPF</t>
  </si>
  <si>
    <t>Deferred</t>
  </si>
  <si>
    <t>Ratio</t>
  </si>
  <si>
    <t>Debt to Equity</t>
  </si>
  <si>
    <t>Current Ratio</t>
  </si>
  <si>
    <t>Net Margin</t>
  </si>
  <si>
    <t>Operating Margin</t>
  </si>
  <si>
    <t>Unallocated apital Expenditure</t>
  </si>
  <si>
    <t>Deferred tax liability</t>
  </si>
  <si>
    <t>Provision for current tax</t>
  </si>
  <si>
    <t>interest payable to bdbl</t>
  </si>
  <si>
    <t>Deferred tax liabiliity</t>
  </si>
  <si>
    <t xml:space="preserve">Unclaimed Dividend </t>
  </si>
  <si>
    <t>Administrtive &amp; Selling Expense</t>
  </si>
  <si>
    <t>WPP Fund paid during the year</t>
  </si>
  <si>
    <t>Increase/decrease in short term loan from bank</t>
  </si>
  <si>
    <t>Increase/decrease in long term loan from bank</t>
  </si>
  <si>
    <t>Financial expenses paid</t>
  </si>
  <si>
    <t>Dividend paid</t>
  </si>
  <si>
    <t>Interset on loan</t>
  </si>
  <si>
    <t>Working capital loan Increase/Decrease</t>
  </si>
  <si>
    <t>Current portion of long term borrowings</t>
  </si>
  <si>
    <t>Unpaid dividend( Directors)</t>
  </si>
  <si>
    <t>Non operating income</t>
  </si>
  <si>
    <t>Payment for cost and expenses</t>
  </si>
  <si>
    <t>Income tax paid</t>
  </si>
  <si>
    <t>Rights Issue</t>
  </si>
  <si>
    <t>Cash Flow Statement</t>
  </si>
  <si>
    <t>As at year end</t>
  </si>
  <si>
    <t>Return on Asset (ROA)</t>
  </si>
  <si>
    <t>Return on Equity (ROE)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</si>
  <si>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</si>
  <si>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</si>
  <si>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</si>
  <si>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</si>
  <si>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</si>
  <si>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</si>
  <si>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</si>
  <si>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</si>
  <si>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</si>
  <si>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</si>
  <si>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</si>
  <si>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</si>
  <si>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</si>
  <si>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</si>
  <si>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</si>
  <si>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</si>
  <si>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</si>
  <si>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</si>
  <si>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</si>
  <si>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</si>
  <si>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</si>
  <si>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</si>
  <si>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</si>
  <si>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</si>
  <si>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</si>
  <si>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</si>
  <si>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</si>
  <si>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Non-controlling interest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</si>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</sst>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0" fontId="4" fillId="0" borderId="0" xfId="0" applyFont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6" fontId="1" fillId="0" borderId="4" xfId="2" applyNumberFormat="1" applyFont="1" applyBorder="1"/>
    <xf numFmtId="166" fontId="3" fillId="0" borderId="4" xfId="2" applyNumberFormat="1" applyFont="1" applyBorder="1"/>
    <xf numFmtId="166" fontId="1" fillId="0" borderId="0" xfId="2" applyNumberFormat="1" applyFont="1"/>
    <xf numFmtId="166" fontId="0" fillId="0" borderId="1" xfId="2" applyNumberFormat="1" applyFont="1" applyBorder="1"/>
    <xf numFmtId="166" fontId="1" fillId="0" borderId="0" xfId="2" applyNumberFormat="1" applyFont="1" applyBorder="1"/>
    <xf numFmtId="166" fontId="0" fillId="0" borderId="0" xfId="2" applyNumberFormat="1" applyFont="1" applyBorder="1"/>
    <xf numFmtId="166" fontId="1" fillId="0" borderId="2" xfId="2" applyNumberFormat="1" applyFont="1" applyBorder="1"/>
    <xf numFmtId="166" fontId="0" fillId="0" borderId="0" xfId="2" applyNumberFormat="1" applyFont="1" applyFill="1"/>
    <xf numFmtId="166" fontId="5" fillId="0" borderId="0" xfId="2" applyNumberFormat="1" applyFont="1"/>
    <xf numFmtId="0" fontId="1" fillId="0" borderId="1" xfId="0" applyFont="1" applyBorder="1"/>
    <xf numFmtId="0" fontId="1" fillId="0" borderId="2" xfId="0" applyFont="1" applyBorder="1"/>
    <xf numFmtId="41" fontId="1" fillId="0" borderId="0" xfId="0" applyNumberFormat="1" applyFont="1"/>
    <xf numFmtId="41" fontId="0" fillId="0" borderId="0" xfId="0" applyNumberFormat="1" applyFont="1"/>
    <xf numFmtId="0" fontId="6" fillId="0" borderId="0" xfId="0" applyFont="1"/>
    <xf numFmtId="41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1"/>
  <sheetViews>
    <sheetView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B39" sqref="B39:F39"/>
    </sheetView>
  </sheetViews>
  <sheetFormatPr defaultRowHeight="15" x14ac:dyDescent="0.25"/>
  <cols>
    <col min="1" max="1" width="41.140625" bestFit="1" customWidth="1"/>
    <col min="2" max="2" width="16.85546875" bestFit="1" customWidth="1"/>
    <col min="3" max="3" width="14.28515625" bestFit="1" customWidth="1"/>
    <col min="4" max="4" width="14" bestFit="1" customWidth="1"/>
    <col min="5" max="6" width="16.85546875" bestFit="1" customWidth="1"/>
  </cols>
  <sheetData>
    <row r="1" spans="1:7" x14ac:dyDescent="0.25">
      <c r="A1" s="8" t="s">
        <v>19</v>
      </c>
    </row>
    <row r="2" spans="1:7" x14ac:dyDescent="0.25">
      <c r="A2" s="8" t="s">
        <v>84</v>
      </c>
    </row>
    <row r="3" spans="1:7" x14ac:dyDescent="0.25">
      <c r="A3" t="s">
        <v>53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7" x14ac:dyDescent="0.25">
      <c r="A5" s="30" t="s">
        <v>0</v>
      </c>
    </row>
    <row r="6" spans="1:7" x14ac:dyDescent="0.25">
      <c r="A6" s="28" t="s">
        <v>1</v>
      </c>
      <c r="B6" s="17">
        <f>SUM(B7:B9)</f>
        <v>1483230464</v>
      </c>
      <c r="C6" s="17">
        <f>SUM(C7:C9)</f>
        <v>1341961876</v>
      </c>
      <c r="D6" s="17">
        <f>SUM(D7:D9)</f>
        <v>1344006678</v>
      </c>
      <c r="E6" s="17">
        <f>SUM(E7:E9)</f>
        <v>1727024459</v>
      </c>
      <c r="F6" s="17">
        <f>SUM(F7:F9)</f>
        <v>1902742357</v>
      </c>
      <c r="G6" s="14"/>
    </row>
    <row r="7" spans="1:7" x14ac:dyDescent="0.25">
      <c r="A7" t="s">
        <v>8</v>
      </c>
      <c r="B7" s="14">
        <v>1482240510</v>
      </c>
      <c r="C7" s="14">
        <v>1341961876</v>
      </c>
      <c r="D7" s="14">
        <v>1344006678</v>
      </c>
      <c r="E7" s="14">
        <v>1259508340</v>
      </c>
      <c r="F7" s="14">
        <v>1178377081</v>
      </c>
      <c r="G7" s="14"/>
    </row>
    <row r="8" spans="1:7" x14ac:dyDescent="0.25">
      <c r="A8" t="s">
        <v>32</v>
      </c>
      <c r="B8" s="14">
        <v>989954</v>
      </c>
      <c r="C8" s="14">
        <v>0</v>
      </c>
      <c r="D8" s="14"/>
      <c r="E8" s="14"/>
      <c r="F8" s="14"/>
      <c r="G8" s="14"/>
    </row>
    <row r="9" spans="1:7" x14ac:dyDescent="0.25">
      <c r="A9" t="s">
        <v>18</v>
      </c>
      <c r="B9" s="14">
        <v>0</v>
      </c>
      <c r="C9" s="14">
        <v>0</v>
      </c>
      <c r="D9" s="14"/>
      <c r="E9" s="14">
        <v>467516119</v>
      </c>
      <c r="F9" s="14">
        <v>724365276</v>
      </c>
      <c r="G9" s="14"/>
    </row>
    <row r="10" spans="1:7" x14ac:dyDescent="0.25">
      <c r="B10" s="14"/>
      <c r="C10" s="14"/>
      <c r="D10" s="14"/>
      <c r="E10" s="14"/>
      <c r="F10" s="14"/>
      <c r="G10" s="14"/>
    </row>
    <row r="11" spans="1:7" x14ac:dyDescent="0.25">
      <c r="A11" s="28" t="s">
        <v>2</v>
      </c>
      <c r="B11" s="17">
        <f t="shared" ref="B11:E11" si="0">SUM(B12:B15)</f>
        <v>1377297974</v>
      </c>
      <c r="C11" s="17">
        <f t="shared" si="0"/>
        <v>1619096084</v>
      </c>
      <c r="D11" s="17">
        <f t="shared" si="0"/>
        <v>2226032759</v>
      </c>
      <c r="E11" s="17">
        <f t="shared" si="0"/>
        <v>1824412778</v>
      </c>
      <c r="F11" s="17">
        <f>SUM(F12:F15)</f>
        <v>1721665899</v>
      </c>
      <c r="G11" s="14"/>
    </row>
    <row r="12" spans="1:7" x14ac:dyDescent="0.25">
      <c r="A12" s="5" t="s">
        <v>5</v>
      </c>
      <c r="B12" s="14">
        <v>910241426</v>
      </c>
      <c r="C12" s="14">
        <v>934052988</v>
      </c>
      <c r="D12" s="14">
        <v>914688413</v>
      </c>
      <c r="E12" s="14">
        <v>840606490</v>
      </c>
      <c r="F12" s="14">
        <v>861825772</v>
      </c>
      <c r="G12" s="14"/>
    </row>
    <row r="13" spans="1:7" x14ac:dyDescent="0.25">
      <c r="A13" s="5" t="s">
        <v>15</v>
      </c>
      <c r="B13" s="14">
        <v>375346269</v>
      </c>
      <c r="C13" s="14">
        <v>459400078</v>
      </c>
      <c r="D13" s="14">
        <v>487551443</v>
      </c>
      <c r="E13" s="14">
        <v>366561327</v>
      </c>
      <c r="F13" s="14">
        <v>422066898</v>
      </c>
      <c r="G13" s="14"/>
    </row>
    <row r="14" spans="1:7" x14ac:dyDescent="0.25">
      <c r="A14" s="5" t="s">
        <v>10</v>
      </c>
      <c r="B14" s="14">
        <v>80123234</v>
      </c>
      <c r="C14" s="14">
        <v>195159754</v>
      </c>
      <c r="D14" s="14">
        <v>306797337</v>
      </c>
      <c r="E14" s="14">
        <v>372495624</v>
      </c>
      <c r="F14" s="14">
        <v>412556893</v>
      </c>
      <c r="G14" s="14"/>
    </row>
    <row r="15" spans="1:7" x14ac:dyDescent="0.25">
      <c r="A15" s="5" t="s">
        <v>11</v>
      </c>
      <c r="B15" s="14">
        <v>11587045</v>
      </c>
      <c r="C15" s="14">
        <v>30483264</v>
      </c>
      <c r="D15" s="14">
        <v>516995566</v>
      </c>
      <c r="E15" s="14">
        <v>244749337</v>
      </c>
      <c r="F15" s="14">
        <v>25216336</v>
      </c>
      <c r="G15" s="14"/>
    </row>
    <row r="16" spans="1:7" x14ac:dyDescent="0.25">
      <c r="B16" s="14"/>
      <c r="C16" s="14"/>
      <c r="D16" s="14"/>
      <c r="E16" s="14"/>
      <c r="F16" s="14"/>
      <c r="G16" s="14"/>
    </row>
    <row r="17" spans="1:7" x14ac:dyDescent="0.25">
      <c r="A17" s="2"/>
      <c r="B17" s="17">
        <f>B6+B11</f>
        <v>2860528438</v>
      </c>
      <c r="C17" s="17">
        <f>C6+C11</f>
        <v>2961057960</v>
      </c>
      <c r="D17" s="17">
        <f>D6+D11</f>
        <v>3570039437</v>
      </c>
      <c r="E17" s="17">
        <f>E6+E11</f>
        <v>3551437237</v>
      </c>
      <c r="F17" s="17">
        <f>F6+F11</f>
        <v>3624408256</v>
      </c>
      <c r="G17" s="14"/>
    </row>
    <row r="18" spans="1:7" x14ac:dyDescent="0.25">
      <c r="B18" s="14"/>
      <c r="C18" s="14"/>
      <c r="D18" s="14"/>
      <c r="E18" s="14"/>
      <c r="F18" s="14"/>
      <c r="G18" s="14"/>
    </row>
    <row r="19" spans="1:7" ht="15.75" x14ac:dyDescent="0.25">
      <c r="A19" s="31" t="s">
        <v>76</v>
      </c>
      <c r="B19" s="17"/>
      <c r="C19" s="17"/>
      <c r="D19" s="17"/>
      <c r="E19" s="17"/>
      <c r="F19" s="17"/>
      <c r="G19" s="14"/>
    </row>
    <row r="20" spans="1:7" ht="15.75" x14ac:dyDescent="0.25">
      <c r="A20" s="32" t="s">
        <v>77</v>
      </c>
      <c r="B20" s="17"/>
      <c r="C20" s="17"/>
      <c r="D20" s="17"/>
      <c r="E20" s="17"/>
      <c r="F20" s="17"/>
      <c r="G20" s="14"/>
    </row>
    <row r="21" spans="1:7" x14ac:dyDescent="0.25">
      <c r="A21" s="28" t="s">
        <v>78</v>
      </c>
      <c r="B21" s="17">
        <f t="shared" ref="B21:E21" si="1">SUM(B22:B23)</f>
        <v>693435151</v>
      </c>
      <c r="C21" s="17">
        <f t="shared" si="1"/>
        <v>786590511</v>
      </c>
      <c r="D21" s="17">
        <f t="shared" si="1"/>
        <v>625058526</v>
      </c>
      <c r="E21" s="17">
        <f t="shared" si="1"/>
        <v>528341275</v>
      </c>
      <c r="F21" s="17">
        <f>SUM(F22:F23)</f>
        <v>495942577</v>
      </c>
      <c r="G21" s="14"/>
    </row>
    <row r="22" spans="1:7" x14ac:dyDescent="0.25">
      <c r="A22" t="s">
        <v>13</v>
      </c>
      <c r="B22" s="14">
        <v>693435151</v>
      </c>
      <c r="C22" s="14">
        <v>786590511</v>
      </c>
      <c r="D22" s="14">
        <v>579018015</v>
      </c>
      <c r="E22" s="14">
        <v>445749887</v>
      </c>
      <c r="F22" s="14">
        <v>416311214</v>
      </c>
      <c r="G22" s="14"/>
    </row>
    <row r="23" spans="1:7" x14ac:dyDescent="0.25">
      <c r="A23" t="s">
        <v>33</v>
      </c>
      <c r="B23" s="14"/>
      <c r="C23" s="14"/>
      <c r="D23" s="14">
        <v>46040511</v>
      </c>
      <c r="E23" s="14">
        <v>82591388</v>
      </c>
      <c r="F23" s="14">
        <v>79631363</v>
      </c>
      <c r="G23" s="14"/>
    </row>
    <row r="24" spans="1:7" x14ac:dyDescent="0.25">
      <c r="B24" s="14"/>
      <c r="C24" s="14"/>
      <c r="D24" s="14"/>
      <c r="E24" s="14"/>
      <c r="F24" s="14"/>
      <c r="G24" s="14"/>
    </row>
    <row r="25" spans="1:7" x14ac:dyDescent="0.25">
      <c r="A25" s="28" t="s">
        <v>79</v>
      </c>
      <c r="B25" s="17">
        <f>SUM(B26:B35)</f>
        <v>936243079</v>
      </c>
      <c r="C25" s="17">
        <f>SUM(C26:C35)</f>
        <v>924475386</v>
      </c>
      <c r="D25" s="17">
        <f>SUM(D26:D35)</f>
        <v>758441514</v>
      </c>
      <c r="E25" s="17">
        <f>SUM(E26:E35)</f>
        <v>890028577</v>
      </c>
      <c r="F25" s="17">
        <f>SUM(F26:F35)</f>
        <v>947713435</v>
      </c>
      <c r="G25" s="14"/>
    </row>
    <row r="26" spans="1:7" x14ac:dyDescent="0.25">
      <c r="A26" t="s">
        <v>21</v>
      </c>
      <c r="B26" s="14">
        <v>487237777</v>
      </c>
      <c r="C26" s="14">
        <v>481490109</v>
      </c>
      <c r="D26" s="14">
        <v>425021405</v>
      </c>
      <c r="E26" s="14">
        <v>427125765</v>
      </c>
      <c r="F26" s="14">
        <v>448509641</v>
      </c>
      <c r="G26" s="14"/>
    </row>
    <row r="27" spans="1:7" x14ac:dyDescent="0.25">
      <c r="A27" s="5" t="s">
        <v>46</v>
      </c>
      <c r="B27" s="14">
        <v>273231414</v>
      </c>
      <c r="C27" s="14">
        <v>253433429</v>
      </c>
      <c r="D27" s="14">
        <v>212169722</v>
      </c>
      <c r="E27" s="14">
        <v>262641807</v>
      </c>
      <c r="F27" s="14">
        <v>246615378</v>
      </c>
      <c r="G27" s="14"/>
    </row>
    <row r="28" spans="1:7" x14ac:dyDescent="0.25">
      <c r="A28" t="s">
        <v>35</v>
      </c>
      <c r="B28" s="14">
        <v>35835039</v>
      </c>
      <c r="C28" s="22">
        <v>7083355</v>
      </c>
      <c r="D28" s="14">
        <v>18707326</v>
      </c>
      <c r="E28" s="14">
        <v>61728163</v>
      </c>
      <c r="F28" s="14">
        <v>102805897</v>
      </c>
      <c r="G28" s="14"/>
    </row>
    <row r="29" spans="1:7" x14ac:dyDescent="0.25">
      <c r="A29" s="5" t="s">
        <v>16</v>
      </c>
      <c r="B29" s="14">
        <v>717209</v>
      </c>
      <c r="C29" s="22">
        <v>1477130</v>
      </c>
      <c r="D29" s="14">
        <v>5046376</v>
      </c>
      <c r="E29" s="14">
        <v>9098849</v>
      </c>
      <c r="F29" s="14">
        <v>10142557</v>
      </c>
      <c r="G29" s="14"/>
    </row>
    <row r="30" spans="1:7" x14ac:dyDescent="0.25">
      <c r="A30" s="5" t="s">
        <v>25</v>
      </c>
      <c r="B30" s="14">
        <v>4744132</v>
      </c>
      <c r="C30" s="22">
        <v>9225540</v>
      </c>
      <c r="D30" s="14">
        <v>1731033</v>
      </c>
      <c r="E30" s="14">
        <v>2777150</v>
      </c>
      <c r="F30" s="14">
        <v>5674641</v>
      </c>
      <c r="G30" s="14"/>
    </row>
    <row r="31" spans="1:7" x14ac:dyDescent="0.25">
      <c r="A31" s="5" t="s">
        <v>37</v>
      </c>
      <c r="B31" s="14">
        <v>43889345</v>
      </c>
      <c r="C31" s="22">
        <v>49014320</v>
      </c>
      <c r="D31" s="14">
        <v>30029636</v>
      </c>
      <c r="E31" s="14"/>
      <c r="F31" s="14"/>
      <c r="G31" s="14"/>
    </row>
    <row r="32" spans="1:7" x14ac:dyDescent="0.25">
      <c r="A32" s="5" t="s">
        <v>47</v>
      </c>
      <c r="B32" s="14">
        <v>9466197</v>
      </c>
      <c r="C32" s="22">
        <v>24272517</v>
      </c>
      <c r="D32" s="14">
        <v>11872517</v>
      </c>
      <c r="E32" s="14">
        <v>65988500</v>
      </c>
      <c r="F32" s="14">
        <v>64303270</v>
      </c>
      <c r="G32" s="14"/>
    </row>
    <row r="33" spans="1:7" x14ac:dyDescent="0.25">
      <c r="A33" s="5" t="s">
        <v>34</v>
      </c>
      <c r="B33" s="14">
        <v>24812136</v>
      </c>
      <c r="C33" s="22">
        <v>36282690</v>
      </c>
      <c r="D33" s="14">
        <v>42347397</v>
      </c>
      <c r="E33" s="14">
        <v>45458715</v>
      </c>
      <c r="F33" s="14">
        <v>49534644</v>
      </c>
      <c r="G33" s="14"/>
    </row>
    <row r="34" spans="1:7" x14ac:dyDescent="0.25">
      <c r="A34" s="5" t="s">
        <v>36</v>
      </c>
      <c r="B34" s="14">
        <v>44404077</v>
      </c>
      <c r="C34" s="22">
        <v>49895825</v>
      </c>
      <c r="D34" s="14"/>
      <c r="E34" s="14"/>
      <c r="F34" s="14"/>
      <c r="G34" s="14"/>
    </row>
    <row r="35" spans="1:7" x14ac:dyDescent="0.25">
      <c r="A35" t="s">
        <v>22</v>
      </c>
      <c r="B35" s="14">
        <v>11905753</v>
      </c>
      <c r="C35" s="22">
        <v>12300471</v>
      </c>
      <c r="D35" s="14">
        <v>11516102</v>
      </c>
      <c r="E35" s="14">
        <v>15209628</v>
      </c>
      <c r="F35" s="14">
        <v>20127407</v>
      </c>
      <c r="G35" s="14"/>
    </row>
    <row r="36" spans="1:7" x14ac:dyDescent="0.25">
      <c r="B36" s="14"/>
      <c r="C36" s="14"/>
      <c r="D36" s="14"/>
      <c r="E36" s="14"/>
      <c r="F36" s="14"/>
      <c r="G36" s="14"/>
    </row>
    <row r="37" spans="1:7" x14ac:dyDescent="0.25">
      <c r="A37" s="2"/>
      <c r="B37" s="17">
        <f>B25+B21</f>
        <v>1629678230</v>
      </c>
      <c r="C37" s="17">
        <f>C25+C21</f>
        <v>1711065897</v>
      </c>
      <c r="D37" s="17">
        <f>D25+D21</f>
        <v>1383500040</v>
      </c>
      <c r="E37" s="17">
        <f>E25+E21</f>
        <v>1418369852</v>
      </c>
      <c r="F37" s="17">
        <f>F25+F21</f>
        <v>1443656012</v>
      </c>
      <c r="G37" s="14"/>
    </row>
    <row r="38" spans="1:7" x14ac:dyDescent="0.25">
      <c r="A38" s="2"/>
      <c r="B38" s="17"/>
      <c r="C38" s="17"/>
      <c r="D38" s="17"/>
      <c r="E38" s="17"/>
      <c r="F38" s="14"/>
      <c r="G38" s="14"/>
    </row>
    <row r="39" spans="1:7" x14ac:dyDescent="0.25">
      <c r="A39" s="28" t="s">
        <v>80</v>
      </c>
      <c r="B39" s="17">
        <f>B43+B44</f>
        <v>1230850208</v>
      </c>
      <c r="C39" s="17">
        <f>C43+C44</f>
        <v>1249992065</v>
      </c>
      <c r="D39" s="17">
        <f t="shared" ref="D39:F39" si="2">D43+D44</f>
        <v>2186539397</v>
      </c>
      <c r="E39" s="17">
        <f t="shared" si="2"/>
        <v>2133067385</v>
      </c>
      <c r="F39" s="17">
        <f t="shared" si="2"/>
        <v>2180752244</v>
      </c>
      <c r="G39" s="14"/>
    </row>
    <row r="40" spans="1:7" x14ac:dyDescent="0.25">
      <c r="A40" t="s">
        <v>6</v>
      </c>
      <c r="B40" s="14">
        <v>458628000</v>
      </c>
      <c r="C40" s="14">
        <v>458628000</v>
      </c>
      <c r="D40" s="14">
        <v>1375884000</v>
      </c>
      <c r="E40" s="14">
        <v>1375884000</v>
      </c>
      <c r="F40" s="14">
        <v>1513472400</v>
      </c>
      <c r="G40" s="14"/>
    </row>
    <row r="41" spans="1:7" x14ac:dyDescent="0.25">
      <c r="A41" t="s">
        <v>20</v>
      </c>
      <c r="B41" s="14">
        <v>628834161</v>
      </c>
      <c r="C41" s="14">
        <v>511745700</v>
      </c>
      <c r="D41" s="14">
        <v>465112492</v>
      </c>
      <c r="E41" s="14">
        <v>387115202</v>
      </c>
      <c r="F41" s="14">
        <v>364608634</v>
      </c>
      <c r="G41" s="14"/>
    </row>
    <row r="42" spans="1:7" x14ac:dyDescent="0.25">
      <c r="A42" t="s">
        <v>12</v>
      </c>
      <c r="B42" s="14">
        <v>141171274</v>
      </c>
      <c r="C42" s="14">
        <v>277286758</v>
      </c>
      <c r="D42" s="14">
        <v>343122851</v>
      </c>
      <c r="E42" s="14">
        <v>370068183</v>
      </c>
      <c r="F42" s="14">
        <v>302671210</v>
      </c>
      <c r="G42" s="14"/>
    </row>
    <row r="43" spans="1:7" x14ac:dyDescent="0.25">
      <c r="A43" s="2"/>
      <c r="B43" s="17">
        <f>SUM(B40:B42)</f>
        <v>1228633435</v>
      </c>
      <c r="C43" s="17">
        <f t="shared" ref="C43:F43" si="3">SUM(C40:C42)</f>
        <v>1247660458</v>
      </c>
      <c r="D43" s="17">
        <f t="shared" si="3"/>
        <v>2184119343</v>
      </c>
      <c r="E43" s="17">
        <f t="shared" si="3"/>
        <v>2133067385</v>
      </c>
      <c r="F43" s="17">
        <f t="shared" si="3"/>
        <v>2180752244</v>
      </c>
      <c r="G43" s="14"/>
    </row>
    <row r="44" spans="1:7" x14ac:dyDescent="0.25">
      <c r="A44" s="28" t="s">
        <v>83</v>
      </c>
      <c r="B44" s="14">
        <v>2216773</v>
      </c>
      <c r="C44" s="14">
        <v>2331607</v>
      </c>
      <c r="D44" s="14">
        <v>2420054</v>
      </c>
      <c r="E44" s="14">
        <v>0</v>
      </c>
      <c r="F44" s="14">
        <v>0</v>
      </c>
      <c r="G44" s="14"/>
    </row>
    <row r="45" spans="1:7" x14ac:dyDescent="0.25">
      <c r="B45" s="14"/>
      <c r="C45" s="14"/>
      <c r="D45" s="14"/>
      <c r="E45" s="14"/>
      <c r="F45" s="14"/>
      <c r="G45" s="14"/>
    </row>
    <row r="46" spans="1:7" x14ac:dyDescent="0.25">
      <c r="A46" s="2"/>
      <c r="B46" s="17">
        <f>B37+B39</f>
        <v>2860528438</v>
      </c>
      <c r="C46" s="17">
        <f>C37+C39</f>
        <v>2961057962</v>
      </c>
      <c r="D46" s="17">
        <f>D37+D39</f>
        <v>3570039437</v>
      </c>
      <c r="E46" s="17">
        <f>E37+E39</f>
        <v>3551437237</v>
      </c>
      <c r="F46" s="17">
        <f>F37+F39</f>
        <v>3624408256</v>
      </c>
      <c r="G46" s="14"/>
    </row>
    <row r="47" spans="1:7" x14ac:dyDescent="0.25">
      <c r="D47" s="1"/>
      <c r="E47" s="1"/>
    </row>
    <row r="48" spans="1:7" x14ac:dyDescent="0.25">
      <c r="A48" s="24" t="s">
        <v>81</v>
      </c>
      <c r="B48" s="9">
        <f>B39/(B40/10)</f>
        <v>26.837659453849309</v>
      </c>
      <c r="C48" s="9">
        <f>C39/(C40/10)</f>
        <v>27.255031637841562</v>
      </c>
      <c r="D48" s="9">
        <f>D39/(D40/10)</f>
        <v>15.891887666402109</v>
      </c>
      <c r="E48" s="9">
        <f>E39/(E40/10)</f>
        <v>15.50325016498484</v>
      </c>
      <c r="F48" s="9">
        <f>F39/(F40/10)</f>
        <v>14.408933020516264</v>
      </c>
    </row>
    <row r="49" spans="1:6" x14ac:dyDescent="0.25">
      <c r="A49" s="24" t="s">
        <v>82</v>
      </c>
      <c r="B49" s="33">
        <f>B40/10</f>
        <v>45862800</v>
      </c>
      <c r="C49" s="33">
        <f t="shared" ref="C49:F49" si="4">C40/10</f>
        <v>45862800</v>
      </c>
      <c r="D49" s="33">
        <f t="shared" si="4"/>
        <v>137588400</v>
      </c>
      <c r="E49" s="33">
        <f t="shared" si="4"/>
        <v>137588400</v>
      </c>
      <c r="F49" s="33">
        <f t="shared" si="4"/>
        <v>151347240</v>
      </c>
    </row>
    <row r="50" spans="1:6" x14ac:dyDescent="0.25">
      <c r="A50" s="29"/>
      <c r="E50" s="1"/>
      <c r="F50" s="1"/>
    </row>
    <row r="51" spans="1:6" x14ac:dyDescent="0.25">
      <c r="E51" s="1"/>
      <c r="F5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5" sqref="B25:F25"/>
    </sheetView>
  </sheetViews>
  <sheetFormatPr defaultRowHeight="15" x14ac:dyDescent="0.25"/>
  <cols>
    <col min="1" max="1" width="50.140625" customWidth="1"/>
    <col min="2" max="2" width="16.85546875" bestFit="1" customWidth="1"/>
    <col min="3" max="3" width="14.7109375" bestFit="1" customWidth="1"/>
    <col min="4" max="4" width="15.5703125" bestFit="1" customWidth="1"/>
    <col min="5" max="6" width="16.85546875" bestFit="1" customWidth="1"/>
  </cols>
  <sheetData>
    <row r="1" spans="1:6" x14ac:dyDescent="0.25">
      <c r="A1" s="8" t="s">
        <v>19</v>
      </c>
    </row>
    <row r="2" spans="1:6" x14ac:dyDescent="0.25">
      <c r="A2" s="8" t="s">
        <v>65</v>
      </c>
    </row>
    <row r="3" spans="1:6" x14ac:dyDescent="0.25">
      <c r="A3" t="s">
        <v>53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s="24" t="s">
        <v>66</v>
      </c>
      <c r="B5" s="14">
        <v>1665803050</v>
      </c>
      <c r="C5" s="14">
        <v>1663987165</v>
      </c>
      <c r="D5" s="14">
        <v>1348800252</v>
      </c>
      <c r="E5" s="14">
        <v>1073216094</v>
      </c>
      <c r="F5" s="14">
        <v>1077547666</v>
      </c>
    </row>
    <row r="6" spans="1:6" x14ac:dyDescent="0.25">
      <c r="A6" t="s">
        <v>67</v>
      </c>
      <c r="B6" s="18">
        <v>1396102838</v>
      </c>
      <c r="C6" s="18">
        <v>1394570636</v>
      </c>
      <c r="D6" s="18">
        <v>1148434114</v>
      </c>
      <c r="E6" s="18">
        <v>920020221</v>
      </c>
      <c r="F6" s="14">
        <v>921169283</v>
      </c>
    </row>
    <row r="7" spans="1:6" x14ac:dyDescent="0.25">
      <c r="A7" s="24" t="s">
        <v>3</v>
      </c>
      <c r="B7" s="15">
        <f t="shared" ref="B7:E7" si="0">B5-B6</f>
        <v>269700212</v>
      </c>
      <c r="C7" s="15">
        <f t="shared" si="0"/>
        <v>269416529</v>
      </c>
      <c r="D7" s="15">
        <f t="shared" si="0"/>
        <v>200366138</v>
      </c>
      <c r="E7" s="15">
        <f t="shared" si="0"/>
        <v>153195873</v>
      </c>
      <c r="F7" s="15">
        <f>F5-F6</f>
        <v>156378383</v>
      </c>
    </row>
    <row r="8" spans="1:6" x14ac:dyDescent="0.25">
      <c r="A8" s="26"/>
      <c r="B8" s="17"/>
      <c r="C8" s="17"/>
      <c r="D8" s="17"/>
      <c r="E8" s="17"/>
      <c r="F8" s="19"/>
    </row>
    <row r="9" spans="1:6" x14ac:dyDescent="0.25">
      <c r="A9" s="24" t="s">
        <v>68</v>
      </c>
      <c r="B9" s="17">
        <f>SUM(B10)</f>
        <v>39087852</v>
      </c>
      <c r="C9" s="17">
        <f t="shared" ref="C9:F9" si="1">SUM(C10)</f>
        <v>45274020</v>
      </c>
      <c r="D9" s="17">
        <f t="shared" si="1"/>
        <v>55309153</v>
      </c>
      <c r="E9" s="17">
        <f t="shared" si="1"/>
        <v>32826376</v>
      </c>
      <c r="F9" s="17">
        <f t="shared" si="1"/>
        <v>29167244</v>
      </c>
    </row>
    <row r="10" spans="1:6" x14ac:dyDescent="0.25">
      <c r="A10" s="5" t="s">
        <v>38</v>
      </c>
      <c r="B10" s="14">
        <v>39087852</v>
      </c>
      <c r="C10" s="14">
        <v>45274020</v>
      </c>
      <c r="D10" s="14">
        <v>55309153</v>
      </c>
      <c r="E10" s="23">
        <v>32826376</v>
      </c>
      <c r="F10" s="23">
        <v>29167244</v>
      </c>
    </row>
    <row r="11" spans="1:6" x14ac:dyDescent="0.25">
      <c r="A11" s="25" t="s">
        <v>4</v>
      </c>
      <c r="B11" s="17">
        <f>B7-B9</f>
        <v>230612360</v>
      </c>
      <c r="C11" s="17">
        <f>C7-C9</f>
        <v>224142509</v>
      </c>
      <c r="D11" s="17">
        <f>D7-D9</f>
        <v>145056985</v>
      </c>
      <c r="E11" s="17">
        <f>E7-E9</f>
        <v>120369497</v>
      </c>
      <c r="F11" s="17">
        <f>F7-F9</f>
        <v>127211139</v>
      </c>
    </row>
    <row r="12" spans="1:6" x14ac:dyDescent="0.25">
      <c r="A12" s="25" t="s">
        <v>69</v>
      </c>
      <c r="B12" s="17"/>
      <c r="C12" s="17"/>
      <c r="D12" s="17"/>
      <c r="E12" s="17"/>
      <c r="F12" s="17"/>
    </row>
    <row r="13" spans="1:6" x14ac:dyDescent="0.25">
      <c r="A13" s="5" t="s">
        <v>9</v>
      </c>
      <c r="B13" s="14">
        <v>156762122</v>
      </c>
      <c r="C13" s="14">
        <v>129114267</v>
      </c>
      <c r="D13" s="20">
        <v>112734053</v>
      </c>
      <c r="E13" s="20">
        <v>100369496</v>
      </c>
      <c r="F13" s="14">
        <v>82193116</v>
      </c>
    </row>
    <row r="14" spans="1:6" x14ac:dyDescent="0.25">
      <c r="A14" s="5" t="s">
        <v>17</v>
      </c>
      <c r="B14" s="14">
        <v>6404</v>
      </c>
      <c r="C14" s="14">
        <v>10940</v>
      </c>
      <c r="D14" s="20">
        <v>49715505</v>
      </c>
      <c r="E14" s="20">
        <v>38141881</v>
      </c>
      <c r="F14" s="14">
        <v>15855394</v>
      </c>
    </row>
    <row r="15" spans="1:6" x14ac:dyDescent="0.25">
      <c r="A15" s="24" t="s">
        <v>70</v>
      </c>
      <c r="B15" s="17">
        <f t="shared" ref="B15:E15" si="2">B11-B13+B14</f>
        <v>73856642</v>
      </c>
      <c r="C15" s="17">
        <f t="shared" si="2"/>
        <v>95039182</v>
      </c>
      <c r="D15" s="17">
        <f t="shared" si="2"/>
        <v>82038437</v>
      </c>
      <c r="E15" s="17">
        <f t="shared" si="2"/>
        <v>58141882</v>
      </c>
      <c r="F15" s="17">
        <f>F11-F13+F14</f>
        <v>60873417</v>
      </c>
    </row>
    <row r="16" spans="1:6" x14ac:dyDescent="0.25">
      <c r="A16" s="5" t="s">
        <v>7</v>
      </c>
      <c r="B16" s="14">
        <v>3474560</v>
      </c>
      <c r="C16" s="14">
        <v>4481408</v>
      </c>
      <c r="D16" s="14">
        <v>1505493</v>
      </c>
      <c r="E16" s="14">
        <v>2746117</v>
      </c>
      <c r="F16" s="14">
        <v>2897491</v>
      </c>
    </row>
    <row r="17" spans="1:6" x14ac:dyDescent="0.25">
      <c r="A17" s="5"/>
      <c r="B17" s="14"/>
      <c r="C17" s="14"/>
      <c r="D17" s="14"/>
      <c r="E17" s="14"/>
      <c r="F17" s="14"/>
    </row>
    <row r="18" spans="1:6" x14ac:dyDescent="0.25">
      <c r="A18" s="24" t="s">
        <v>71</v>
      </c>
      <c r="B18" s="17">
        <f t="shared" ref="B18:E18" si="3">B15-B16</f>
        <v>70382082</v>
      </c>
      <c r="C18" s="17">
        <f t="shared" si="3"/>
        <v>90557774</v>
      </c>
      <c r="D18" s="17">
        <f t="shared" si="3"/>
        <v>80532944</v>
      </c>
      <c r="E18" s="17">
        <f t="shared" si="3"/>
        <v>55395765</v>
      </c>
      <c r="F18" s="17">
        <f>F15-F16</f>
        <v>57975926</v>
      </c>
    </row>
    <row r="19" spans="1:6" x14ac:dyDescent="0.25">
      <c r="A19" s="27"/>
      <c r="B19" s="14"/>
      <c r="C19" s="14"/>
      <c r="D19" s="14"/>
      <c r="E19" s="14"/>
      <c r="F19" s="14"/>
    </row>
    <row r="20" spans="1:6" x14ac:dyDescent="0.25">
      <c r="A20" s="28" t="s">
        <v>72</v>
      </c>
      <c r="B20" s="17">
        <f t="shared" ref="B20:D20" si="4">B21+B22</f>
        <v>22489037</v>
      </c>
      <c r="C20" s="17">
        <f t="shared" si="4"/>
        <v>25553116</v>
      </c>
      <c r="D20" s="17">
        <f t="shared" si="4"/>
        <v>8383832</v>
      </c>
      <c r="E20" s="17">
        <f>E21+E22</f>
        <v>8461785</v>
      </c>
      <c r="F20" s="17">
        <f>F21+F22</f>
        <v>14259550</v>
      </c>
    </row>
    <row r="21" spans="1:6" x14ac:dyDescent="0.25">
      <c r="A21" s="5" t="s">
        <v>23</v>
      </c>
      <c r="B21" s="20">
        <v>10756320</v>
      </c>
      <c r="C21" s="20">
        <v>20061368</v>
      </c>
      <c r="D21" s="20">
        <v>12239146</v>
      </c>
      <c r="E21" s="14">
        <v>20656300</v>
      </c>
      <c r="F21" s="14">
        <v>13247827</v>
      </c>
    </row>
    <row r="22" spans="1:6" x14ac:dyDescent="0.25">
      <c r="A22" s="5" t="s">
        <v>26</v>
      </c>
      <c r="B22" s="20">
        <v>11732717</v>
      </c>
      <c r="C22" s="20">
        <v>5491748</v>
      </c>
      <c r="D22" s="20">
        <v>-3855314</v>
      </c>
      <c r="E22" s="14">
        <v>-12194515</v>
      </c>
      <c r="F22" s="14">
        <v>1011723</v>
      </c>
    </row>
    <row r="23" spans="1:6" x14ac:dyDescent="0.25">
      <c r="A23" s="24" t="s">
        <v>73</v>
      </c>
      <c r="B23" s="21">
        <f t="shared" ref="B23:E23" si="5">B18-B20</f>
        <v>47893045</v>
      </c>
      <c r="C23" s="21">
        <f>(C18-C20)-1</f>
        <v>65004657</v>
      </c>
      <c r="D23" s="21">
        <f t="shared" si="5"/>
        <v>72149112</v>
      </c>
      <c r="E23" s="21">
        <f t="shared" si="5"/>
        <v>46933980</v>
      </c>
      <c r="F23" s="21">
        <f>F18-F20</f>
        <v>43716376</v>
      </c>
    </row>
    <row r="24" spans="1:6" x14ac:dyDescent="0.25">
      <c r="A24" s="2"/>
      <c r="B24" s="8"/>
      <c r="C24" s="7"/>
      <c r="D24" s="7"/>
      <c r="E24" s="7"/>
      <c r="F24" s="7"/>
    </row>
    <row r="25" spans="1:6" x14ac:dyDescent="0.25">
      <c r="A25" s="24" t="s">
        <v>74</v>
      </c>
      <c r="B25" s="11">
        <f>B23/('1'!B40/10)</f>
        <v>1.0442677943780145</v>
      </c>
      <c r="C25" s="11">
        <f>C23/('1'!C40/10)</f>
        <v>1.4173721839922551</v>
      </c>
      <c r="D25" s="11">
        <f>D23/('1'!D40/10)</f>
        <v>0.52438368350820275</v>
      </c>
      <c r="E25" s="11">
        <f>E23/('1'!E40/10)</f>
        <v>0.34111872803230503</v>
      </c>
      <c r="F25" s="11">
        <f>F23/('1'!F40/10)</f>
        <v>0.28884818778327243</v>
      </c>
    </row>
    <row r="26" spans="1:6" x14ac:dyDescent="0.25">
      <c r="A26" s="25" t="s">
        <v>75</v>
      </c>
      <c r="B26" s="20">
        <f>'1'!B40/10</f>
        <v>45862800</v>
      </c>
      <c r="C26" s="20">
        <f>'1'!C40/10</f>
        <v>45862800</v>
      </c>
      <c r="D26" s="20">
        <f>'1'!D40/10</f>
        <v>137588400</v>
      </c>
      <c r="E26" s="20">
        <f>'1'!E40/10</f>
        <v>137588400</v>
      </c>
      <c r="F26" s="20">
        <f>'1'!F40/10</f>
        <v>151347240</v>
      </c>
    </row>
    <row r="27" spans="1:6" x14ac:dyDescent="0.25">
      <c r="A27" s="29"/>
    </row>
    <row r="48" spans="1:1" x14ac:dyDescent="0.25">
      <c r="A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3"/>
  <sheetViews>
    <sheetView tabSelected="1" zoomScaleNormal="100" workbookViewId="0">
      <pane xSplit="1" ySplit="4" topLeftCell="B8" activePane="bottomRight" state="frozen"/>
      <selection pane="topRight" activeCell="B1" sqref="B1"/>
      <selection pane="bottomLeft" activeCell="A6" sqref="A6"/>
      <selection pane="bottomRight" activeCell="H22" sqref="H22"/>
    </sheetView>
  </sheetViews>
  <sheetFormatPr defaultRowHeight="15" x14ac:dyDescent="0.25"/>
  <cols>
    <col min="1" max="1" width="44" bestFit="1" customWidth="1"/>
    <col min="2" max="2" width="17.7109375" bestFit="1" customWidth="1"/>
    <col min="3" max="4" width="15" bestFit="1" customWidth="1"/>
    <col min="5" max="6" width="16.85546875" bestFit="1" customWidth="1"/>
  </cols>
  <sheetData>
    <row r="1" spans="1:6" x14ac:dyDescent="0.25">
      <c r="A1" s="8" t="s">
        <v>19</v>
      </c>
    </row>
    <row r="2" spans="1:6" x14ac:dyDescent="0.25">
      <c r="A2" s="8" t="s">
        <v>52</v>
      </c>
    </row>
    <row r="3" spans="1:6" x14ac:dyDescent="0.25">
      <c r="A3" t="s">
        <v>53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s="24" t="s">
        <v>57</v>
      </c>
      <c r="B5" s="14"/>
      <c r="C5" s="14"/>
      <c r="D5" s="14"/>
      <c r="E5" s="14"/>
      <c r="F5" s="14"/>
    </row>
    <row r="6" spans="1:6" x14ac:dyDescent="0.25">
      <c r="A6" t="s">
        <v>24</v>
      </c>
      <c r="B6" s="14">
        <v>1384138203</v>
      </c>
      <c r="C6" s="14">
        <v>1579933356</v>
      </c>
      <c r="D6" s="14">
        <v>1320648887</v>
      </c>
      <c r="E6" s="14">
        <v>1197801328</v>
      </c>
      <c r="F6" s="14">
        <v>1022042095</v>
      </c>
    </row>
    <row r="7" spans="1:6" ht="15.75" x14ac:dyDescent="0.25">
      <c r="A7" s="10" t="s">
        <v>48</v>
      </c>
      <c r="B7" s="14">
        <v>0</v>
      </c>
      <c r="C7" s="14">
        <v>10940</v>
      </c>
      <c r="D7" s="14">
        <v>49715505</v>
      </c>
      <c r="E7" s="14">
        <v>34546763</v>
      </c>
      <c r="F7" s="14">
        <v>15855394</v>
      </c>
    </row>
    <row r="8" spans="1:6" ht="15.75" x14ac:dyDescent="0.25">
      <c r="A8" s="10" t="s">
        <v>49</v>
      </c>
      <c r="B8" s="14">
        <v>-1373485862</v>
      </c>
      <c r="C8" s="14">
        <v>-1434502194</v>
      </c>
      <c r="D8" s="14">
        <v>-1178843820</v>
      </c>
      <c r="E8" s="14">
        <v>-856538682</v>
      </c>
      <c r="F8" s="14">
        <v>-928287329</v>
      </c>
    </row>
    <row r="9" spans="1:6" ht="15.75" x14ac:dyDescent="0.25">
      <c r="A9" s="10" t="s">
        <v>39</v>
      </c>
      <c r="B9" s="14">
        <v>-2518671</v>
      </c>
      <c r="C9" s="14">
        <v>0</v>
      </c>
      <c r="D9" s="14">
        <v>-9000000</v>
      </c>
      <c r="E9" s="14"/>
      <c r="F9" s="14"/>
    </row>
    <row r="10" spans="1:6" x14ac:dyDescent="0.25">
      <c r="A10" s="5" t="s">
        <v>50</v>
      </c>
      <c r="B10" s="14">
        <v>-10469568</v>
      </c>
      <c r="C10" s="14">
        <v>-8590814</v>
      </c>
      <c r="D10" s="14">
        <v>-13169420</v>
      </c>
      <c r="E10" s="14">
        <v>-10550000</v>
      </c>
      <c r="F10" s="14">
        <v>-4064969</v>
      </c>
    </row>
    <row r="11" spans="1:6" ht="15.75" x14ac:dyDescent="0.25">
      <c r="A11" s="3"/>
      <c r="B11" s="15">
        <f>SUM(B6:B10)</f>
        <v>-2335898</v>
      </c>
      <c r="C11" s="15">
        <f t="shared" ref="C11:F11" si="0">SUM(C6:C10)</f>
        <v>136851288</v>
      </c>
      <c r="D11" s="15">
        <f t="shared" si="0"/>
        <v>169351152</v>
      </c>
      <c r="E11" s="15">
        <f t="shared" si="0"/>
        <v>365259409</v>
      </c>
      <c r="F11" s="15">
        <f t="shared" si="0"/>
        <v>105545191</v>
      </c>
    </row>
    <row r="12" spans="1:6" ht="15.75" x14ac:dyDescent="0.25">
      <c r="A12" s="3"/>
      <c r="B12" s="14"/>
      <c r="C12" s="14"/>
      <c r="D12" s="14"/>
      <c r="E12" s="14"/>
      <c r="F12" s="14"/>
    </row>
    <row r="13" spans="1:6" x14ac:dyDescent="0.25">
      <c r="A13" s="24" t="s">
        <v>58</v>
      </c>
      <c r="B13" s="14"/>
      <c r="C13" s="14"/>
      <c r="D13" s="14"/>
      <c r="E13" s="14"/>
      <c r="F13" s="14"/>
    </row>
    <row r="14" spans="1:6" x14ac:dyDescent="0.25">
      <c r="A14" s="5" t="s">
        <v>14</v>
      </c>
      <c r="B14">
        <v>-73596042</v>
      </c>
      <c r="C14">
        <v>-1768819</v>
      </c>
      <c r="D14">
        <v>-124571352</v>
      </c>
      <c r="E14">
        <v>-6190074</v>
      </c>
      <c r="F14">
        <v>-1347988</v>
      </c>
    </row>
    <row r="15" spans="1:6" x14ac:dyDescent="0.25">
      <c r="A15" s="4" t="s">
        <v>18</v>
      </c>
      <c r="B15" s="14">
        <v>0</v>
      </c>
      <c r="C15" s="14"/>
      <c r="D15" s="14"/>
      <c r="E15" s="14">
        <v>-462816853</v>
      </c>
      <c r="F15" s="14">
        <v>-256849157</v>
      </c>
    </row>
    <row r="16" spans="1:6" x14ac:dyDescent="0.25">
      <c r="A16" s="2"/>
      <c r="B16" s="15">
        <f>SUM(B15:B15)</f>
        <v>0</v>
      </c>
      <c r="C16" s="15">
        <f>SUM(C15:C15)</f>
        <v>0</v>
      </c>
      <c r="D16" s="15">
        <f>SUM(D15:D15)</f>
        <v>0</v>
      </c>
      <c r="E16" s="15">
        <f>SUM(E15:E15)</f>
        <v>-462816853</v>
      </c>
      <c r="F16" s="15">
        <f>SUM(F15:F15)</f>
        <v>-256849157</v>
      </c>
    </row>
    <row r="17" spans="1:6" x14ac:dyDescent="0.25">
      <c r="B17" s="14"/>
      <c r="C17" s="14"/>
      <c r="D17" s="14"/>
      <c r="E17" s="14"/>
      <c r="F17" s="14"/>
    </row>
    <row r="18" spans="1:6" x14ac:dyDescent="0.25">
      <c r="A18" s="24" t="s">
        <v>59</v>
      </c>
      <c r="B18" s="14"/>
      <c r="C18" s="14"/>
      <c r="D18" s="14"/>
      <c r="E18" s="14"/>
      <c r="F18" s="14"/>
    </row>
    <row r="19" spans="1:6" x14ac:dyDescent="0.25">
      <c r="A19" s="5" t="s">
        <v>40</v>
      </c>
      <c r="B19" s="14">
        <v>131490902</v>
      </c>
      <c r="C19" s="14">
        <v>-5747668</v>
      </c>
      <c r="D19" s="14">
        <v>-56468704</v>
      </c>
      <c r="E19" s="14">
        <v>3754360</v>
      </c>
      <c r="F19" s="14">
        <v>21383876</v>
      </c>
    </row>
    <row r="20" spans="1:6" x14ac:dyDescent="0.25">
      <c r="A20" s="5" t="s">
        <v>41</v>
      </c>
      <c r="B20" s="14">
        <v>41624510</v>
      </c>
      <c r="C20" s="14">
        <v>73357375</v>
      </c>
      <c r="D20" s="14">
        <v>-248836203</v>
      </c>
      <c r="E20" s="14">
        <v>-82796043</v>
      </c>
      <c r="F20" s="14">
        <v>-45465102</v>
      </c>
    </row>
    <row r="21" spans="1:6" x14ac:dyDescent="0.25">
      <c r="A21" s="5" t="s">
        <v>45</v>
      </c>
      <c r="B21" s="14">
        <v>10349337</v>
      </c>
      <c r="C21" s="14">
        <v>-28751684</v>
      </c>
      <c r="D21" s="14"/>
      <c r="E21" s="14"/>
      <c r="F21" s="14"/>
    </row>
    <row r="22" spans="1:6" x14ac:dyDescent="0.25">
      <c r="A22" s="5" t="s">
        <v>51</v>
      </c>
      <c r="B22" s="14"/>
      <c r="C22" s="14"/>
      <c r="D22" s="14">
        <v>917256000</v>
      </c>
      <c r="E22" s="14"/>
      <c r="F22" s="14"/>
    </row>
    <row r="23" spans="1:6" x14ac:dyDescent="0.25">
      <c r="A23" s="5" t="s">
        <v>42</v>
      </c>
      <c r="B23" s="14"/>
      <c r="C23" s="14">
        <v>-129112767</v>
      </c>
      <c r="D23" s="14">
        <v>-124355791</v>
      </c>
      <c r="E23" s="14">
        <v>-57507760</v>
      </c>
      <c r="F23" s="14">
        <v>-41114591</v>
      </c>
    </row>
    <row r="24" spans="1:6" x14ac:dyDescent="0.25">
      <c r="A24" s="5" t="s">
        <v>44</v>
      </c>
      <c r="B24" s="14">
        <v>-107930760</v>
      </c>
      <c r="C24" s="14">
        <v>0</v>
      </c>
      <c r="D24" s="14"/>
      <c r="E24" s="14"/>
      <c r="F24" s="14"/>
    </row>
    <row r="25" spans="1:6" x14ac:dyDescent="0.25">
      <c r="A25" s="5" t="s">
        <v>43</v>
      </c>
      <c r="B25" s="14">
        <v>-175008</v>
      </c>
      <c r="C25" s="14">
        <v>-25931505</v>
      </c>
      <c r="D25" s="14">
        <v>-45862800</v>
      </c>
      <c r="E25" s="14">
        <v>-31949268</v>
      </c>
      <c r="F25" s="14">
        <v>-1685230</v>
      </c>
    </row>
    <row r="26" spans="1:6" x14ac:dyDescent="0.25">
      <c r="A26" s="2"/>
      <c r="B26" s="16">
        <f>SUM(B19:B25)</f>
        <v>75358981</v>
      </c>
      <c r="C26" s="16">
        <f t="shared" ref="C26:F26" si="1">SUM(C19:C25)</f>
        <v>-116186249</v>
      </c>
      <c r="D26" s="16">
        <f t="shared" si="1"/>
        <v>441732502</v>
      </c>
      <c r="E26" s="16">
        <f t="shared" si="1"/>
        <v>-168498711</v>
      </c>
      <c r="F26" s="16">
        <f t="shared" si="1"/>
        <v>-66881047</v>
      </c>
    </row>
    <row r="27" spans="1:6" x14ac:dyDescent="0.25">
      <c r="B27" s="14"/>
      <c r="C27" s="14"/>
      <c r="D27" s="14"/>
      <c r="E27" s="14"/>
      <c r="F27" s="14"/>
    </row>
    <row r="28" spans="1:6" x14ac:dyDescent="0.25">
      <c r="A28" s="2" t="s">
        <v>60</v>
      </c>
      <c r="B28" s="17">
        <f>B11+B16+B26</f>
        <v>73023083</v>
      </c>
      <c r="C28" s="17">
        <f t="shared" ref="C28:F28" si="2">C11+C16+C26</f>
        <v>20665039</v>
      </c>
      <c r="D28" s="17">
        <f t="shared" si="2"/>
        <v>611083654</v>
      </c>
      <c r="E28" s="17">
        <f t="shared" si="2"/>
        <v>-266056155</v>
      </c>
      <c r="F28" s="17">
        <f t="shared" si="2"/>
        <v>-218185013</v>
      </c>
    </row>
    <row r="29" spans="1:6" x14ac:dyDescent="0.25">
      <c r="A29" s="25" t="s">
        <v>61</v>
      </c>
      <c r="B29" s="14">
        <v>12160004</v>
      </c>
      <c r="C29" s="14">
        <v>11587045</v>
      </c>
      <c r="D29" s="14">
        <v>30483264</v>
      </c>
      <c r="E29" s="14">
        <v>516995566</v>
      </c>
      <c r="F29" s="14">
        <v>244749337</v>
      </c>
    </row>
    <row r="30" spans="1:6" x14ac:dyDescent="0.25">
      <c r="A30" s="24" t="s">
        <v>62</v>
      </c>
      <c r="B30" s="17">
        <f>SUM(B28:B29)</f>
        <v>85183087</v>
      </c>
      <c r="C30" s="17">
        <f>SUM(C28:C29)-1</f>
        <v>32252083</v>
      </c>
      <c r="D30" s="17">
        <f t="shared" ref="D30:F30" si="3">SUM(D28:D29)</f>
        <v>641566918</v>
      </c>
      <c r="E30" s="17">
        <f t="shared" si="3"/>
        <v>250939411</v>
      </c>
      <c r="F30" s="17">
        <f t="shared" si="3"/>
        <v>26564324</v>
      </c>
    </row>
    <row r="31" spans="1:6" x14ac:dyDescent="0.25">
      <c r="B31" s="17"/>
      <c r="C31" s="17"/>
      <c r="D31" s="17"/>
      <c r="E31" s="17"/>
      <c r="F31" s="17"/>
    </row>
    <row r="32" spans="1:6" x14ac:dyDescent="0.25">
      <c r="A32" s="24" t="s">
        <v>63</v>
      </c>
      <c r="B32" s="9">
        <f>B11/('1'!B40/10)</f>
        <v>-5.0932302432472508E-2</v>
      </c>
      <c r="C32" s="9">
        <f>C11/('1'!C40/10)</f>
        <v>2.9839278892697347</v>
      </c>
      <c r="D32" s="9">
        <f>D11/('1'!D40/10)</f>
        <v>1.2308534149681223</v>
      </c>
      <c r="E32" s="9">
        <f>E11/('1'!E40/10)</f>
        <v>2.6547253184134707</v>
      </c>
      <c r="F32" s="9">
        <f>F11/('1'!F40/10)</f>
        <v>0.69737109840919465</v>
      </c>
    </row>
    <row r="33" spans="1:6" x14ac:dyDescent="0.25">
      <c r="A33" s="24" t="s">
        <v>64</v>
      </c>
      <c r="B33" s="14">
        <f>'1'!B40/10</f>
        <v>45862800</v>
      </c>
      <c r="C33" s="14">
        <f>'1'!C40/10</f>
        <v>45862800</v>
      </c>
      <c r="D33" s="14">
        <f>'1'!D40/10</f>
        <v>137588400</v>
      </c>
      <c r="E33" s="14">
        <f>'1'!E40/10</f>
        <v>137588400</v>
      </c>
      <c r="F33" s="14">
        <f>'1'!F40/10</f>
        <v>151347240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A5" sqref="A5:A12"/>
    </sheetView>
  </sheetViews>
  <sheetFormatPr defaultRowHeight="15" x14ac:dyDescent="0.25"/>
  <cols>
    <col min="1" max="1" width="16.5703125" bestFit="1" customWidth="1"/>
    <col min="2" max="5" width="16.5703125" customWidth="1"/>
  </cols>
  <sheetData>
    <row r="1" spans="1:8" x14ac:dyDescent="0.25">
      <c r="A1" s="8" t="s">
        <v>19</v>
      </c>
      <c r="B1" s="8"/>
    </row>
    <row r="2" spans="1:8" x14ac:dyDescent="0.25">
      <c r="A2" s="8" t="s">
        <v>27</v>
      </c>
      <c r="B2" s="8"/>
    </row>
    <row r="3" spans="1:8" x14ac:dyDescent="0.25">
      <c r="A3" t="s">
        <v>53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54</v>
      </c>
      <c r="C5" s="12">
        <f>'2'!B23/'1'!B17</f>
        <v>1.6742726401100021E-2</v>
      </c>
      <c r="D5" s="12">
        <f>'2'!C23/'1'!C17</f>
        <v>2.1953186286161046E-2</v>
      </c>
      <c r="E5" s="12">
        <f>'2'!D23/'1'!D17</f>
        <v>2.0209612043005563E-2</v>
      </c>
      <c r="F5" s="12">
        <f>'2'!E23/'1'!E17</f>
        <v>1.321548907327628E-2</v>
      </c>
      <c r="G5" s="12">
        <f>'2'!F23/'1'!F17</f>
        <v>1.206165887290154E-2</v>
      </c>
    </row>
    <row r="6" spans="1:8" x14ac:dyDescent="0.25">
      <c r="A6" t="s">
        <v>55</v>
      </c>
      <c r="C6" s="12">
        <f>'2'!B23/'1'!B39</f>
        <v>3.8910538982498188E-2</v>
      </c>
      <c r="D6" s="12">
        <f>'2'!C23/'1'!C39</f>
        <v>5.2004055721745719E-2</v>
      </c>
      <c r="E6" s="12">
        <f>'2'!D23/'1'!D39</f>
        <v>3.2996941239197802E-2</v>
      </c>
      <c r="F6" s="12">
        <f>'2'!E23/'1'!E39</f>
        <v>2.2003046096923936E-2</v>
      </c>
      <c r="G6" s="12">
        <f>'2'!F23/'1'!F39</f>
        <v>2.0046466131253011E-2</v>
      </c>
    </row>
    <row r="7" spans="1:8" x14ac:dyDescent="0.25">
      <c r="A7" t="s">
        <v>28</v>
      </c>
      <c r="C7" s="12">
        <f>'1'!B22/'1'!B39</f>
        <v>0.56337899323001939</v>
      </c>
      <c r="D7" s="12">
        <f>'1'!C22/'1'!C39</f>
        <v>0.62927640344660907</v>
      </c>
      <c r="E7" s="12">
        <f>'1'!D22/'1'!D39</f>
        <v>0.26481023657494152</v>
      </c>
      <c r="F7" s="12">
        <f>'1'!E22/'1'!E39</f>
        <v>0.20897131058051407</v>
      </c>
      <c r="G7" s="12">
        <f>'1'!F22/'1'!F39</f>
        <v>0.19090257279129963</v>
      </c>
    </row>
    <row r="8" spans="1:8" x14ac:dyDescent="0.25">
      <c r="A8" t="s">
        <v>29</v>
      </c>
      <c r="C8" s="13">
        <f>'1'!B11/'1'!B25</f>
        <v>1.4710901526461377</v>
      </c>
      <c r="D8" s="13">
        <f>'1'!C11/'1'!C25</f>
        <v>1.7513674333780478</v>
      </c>
      <c r="E8" s="13">
        <f>'1'!D11/'1'!D25</f>
        <v>2.9350091179212536</v>
      </c>
      <c r="F8" s="13">
        <f>'1'!E11/'1'!E25</f>
        <v>2.0498361795859505</v>
      </c>
      <c r="G8" s="13">
        <f>'1'!F11/'1'!F25</f>
        <v>1.816652413500923</v>
      </c>
    </row>
    <row r="9" spans="1:8" x14ac:dyDescent="0.25">
      <c r="A9" t="s">
        <v>30</v>
      </c>
      <c r="C9" s="12">
        <f>'2'!B23/'2'!B5</f>
        <v>2.8750724763050468E-2</v>
      </c>
      <c r="D9" s="12">
        <f>'2'!C23/'2'!C5</f>
        <v>3.906560000419234E-2</v>
      </c>
      <c r="E9" s="12">
        <f>'2'!D23/'2'!D5</f>
        <v>5.3491324525642217E-2</v>
      </c>
      <c r="F9" s="12">
        <f>'2'!E23/'2'!E5</f>
        <v>4.3732087379599063E-2</v>
      </c>
      <c r="G9" s="12">
        <f>'2'!F23/'2'!F5</f>
        <v>4.0570247961541218E-2</v>
      </c>
    </row>
    <row r="10" spans="1:8" x14ac:dyDescent="0.25">
      <c r="A10" t="s">
        <v>31</v>
      </c>
      <c r="C10" s="12">
        <f>'2'!B11/'2'!B5</f>
        <v>0.13843915101488138</v>
      </c>
      <c r="D10" s="12">
        <f>'2'!C11/'2'!C5</f>
        <v>0.13470206604628468</v>
      </c>
      <c r="E10" s="12">
        <f>'2'!D11/'2'!D5</f>
        <v>0.10754519417156812</v>
      </c>
      <c r="F10" s="12">
        <f>'2'!E11/'2'!E5</f>
        <v>0.11215774499930301</v>
      </c>
      <c r="G10" s="12">
        <f>'2'!F11/'2'!F5</f>
        <v>0.11805615938292979</v>
      </c>
    </row>
    <row r="11" spans="1:8" x14ac:dyDescent="0.25">
      <c r="A11" t="s">
        <v>56</v>
      </c>
      <c r="C11" s="12">
        <f>'2'!B23/('1'!B43+'1'!B22)</f>
        <v>2.4917448497334734E-2</v>
      </c>
      <c r="D11" s="12">
        <f>'2'!C23/('1'!C43+'1'!C22)</f>
        <v>3.1955082234496897E-2</v>
      </c>
      <c r="E11" s="12">
        <f>'2'!D23/('1'!D43+'1'!D22)</f>
        <v>2.6111301268143473E-2</v>
      </c>
      <c r="F11" s="12">
        <f>'2'!E23/('1'!E43+'1'!E22)</f>
        <v>1.8199808303439965E-2</v>
      </c>
      <c r="G11" s="12">
        <f>'2'!F23/('1'!F43+'1'!F22)</f>
        <v>1.6833002622764562E-2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2020-04-12T16:09:27Z</dcterms:modified>
</cp:coreProperties>
</file>