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15" windowHeight="768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32" i="1"/>
  <c r="I30" i="1"/>
  <c r="I29" i="1" s="1"/>
  <c r="I8" i="4" s="1"/>
  <c r="I10" i="3"/>
  <c r="I16" i="3"/>
  <c r="I22" i="3"/>
  <c r="I29" i="3"/>
  <c r="I26" i="2"/>
  <c r="I7" i="2"/>
  <c r="I11" i="2" s="1"/>
  <c r="I53" i="1"/>
  <c r="I42" i="1"/>
  <c r="I7" i="4" s="1"/>
  <c r="I25" i="1"/>
  <c r="I10" i="1"/>
  <c r="I6" i="1"/>
  <c r="I21" i="1" s="1"/>
  <c r="I52" i="1" l="1"/>
  <c r="I10" i="4"/>
  <c r="I15" i="2"/>
  <c r="I18" i="2" s="1"/>
  <c r="I23" i="2" s="1"/>
  <c r="I5" i="4"/>
  <c r="I40" i="1"/>
  <c r="I50" i="1" s="1"/>
  <c r="I24" i="3"/>
  <c r="I26" i="3" s="1"/>
  <c r="I28" i="3"/>
  <c r="H29" i="3"/>
  <c r="G29" i="3"/>
  <c r="F29" i="3"/>
  <c r="E29" i="3"/>
  <c r="D29" i="3"/>
  <c r="C29" i="3"/>
  <c r="B29" i="3"/>
  <c r="H26" i="2"/>
  <c r="G26" i="2"/>
  <c r="F26" i="2"/>
  <c r="E26" i="2"/>
  <c r="D26" i="2"/>
  <c r="C26" i="2"/>
  <c r="B26" i="2"/>
  <c r="H53" i="1"/>
  <c r="G53" i="1"/>
  <c r="F53" i="1"/>
  <c r="E53" i="1"/>
  <c r="D53" i="1"/>
  <c r="C53" i="1"/>
  <c r="I9" i="4" l="1"/>
  <c r="I11" i="4"/>
  <c r="I6" i="4"/>
  <c r="I25" i="2"/>
  <c r="H10" i="3"/>
  <c r="H21" i="2"/>
  <c r="H29" i="1"/>
  <c r="H25" i="1"/>
  <c r="C22" i="3"/>
  <c r="D22" i="3"/>
  <c r="E22" i="3"/>
  <c r="F22" i="3"/>
  <c r="G22" i="3"/>
  <c r="H22" i="3"/>
  <c r="B22" i="3"/>
  <c r="C16" i="3"/>
  <c r="D16" i="3"/>
  <c r="E16" i="3"/>
  <c r="F16" i="3"/>
  <c r="G16" i="3"/>
  <c r="H16" i="3"/>
  <c r="B16" i="3"/>
  <c r="C10" i="3"/>
  <c r="D10" i="3"/>
  <c r="E10" i="3"/>
  <c r="F10" i="3"/>
  <c r="G10" i="3"/>
  <c r="B10" i="3"/>
  <c r="H7" i="2"/>
  <c r="H11" i="2" s="1"/>
  <c r="H42" i="1"/>
  <c r="H10" i="1"/>
  <c r="H8" i="4" s="1"/>
  <c r="H6" i="1"/>
  <c r="F6" i="1"/>
  <c r="G6" i="1"/>
  <c r="F10" i="1"/>
  <c r="G10" i="1"/>
  <c r="H52" i="1" l="1"/>
  <c r="H7" i="4"/>
  <c r="H15" i="2"/>
  <c r="H18" i="2" s="1"/>
  <c r="H23" i="2" s="1"/>
  <c r="H10" i="4"/>
  <c r="F24" i="3"/>
  <c r="F26" i="3" s="1"/>
  <c r="H24" i="3"/>
  <c r="H26" i="3" s="1"/>
  <c r="D24" i="3"/>
  <c r="D26" i="3" s="1"/>
  <c r="G24" i="3"/>
  <c r="G26" i="3" s="1"/>
  <c r="C24" i="3"/>
  <c r="C26" i="3" s="1"/>
  <c r="B24" i="3"/>
  <c r="B26" i="3" s="1"/>
  <c r="E24" i="3"/>
  <c r="E26" i="3" s="1"/>
  <c r="F21" i="1"/>
  <c r="G21" i="1"/>
  <c r="H21" i="1"/>
  <c r="H28" i="3"/>
  <c r="H40" i="1"/>
  <c r="H50" i="1" s="1"/>
  <c r="H25" i="2" l="1"/>
  <c r="H5" i="4"/>
  <c r="H9" i="4"/>
  <c r="H6" i="4"/>
  <c r="H11" i="4"/>
  <c r="C28" i="3"/>
  <c r="D28" i="3"/>
  <c r="E28" i="3"/>
  <c r="F28" i="3"/>
  <c r="G28" i="3"/>
  <c r="B28" i="3"/>
  <c r="C7" i="2" l="1"/>
  <c r="C11" i="2" s="1"/>
  <c r="D7" i="2"/>
  <c r="D11" i="2" s="1"/>
  <c r="E7" i="2"/>
  <c r="E11" i="2" s="1"/>
  <c r="F7" i="2"/>
  <c r="F11" i="2" s="1"/>
  <c r="G7" i="2"/>
  <c r="G11" i="2" s="1"/>
  <c r="B7" i="2"/>
  <c r="B11" i="2" s="1"/>
  <c r="C29" i="1"/>
  <c r="D29" i="1"/>
  <c r="E29" i="1"/>
  <c r="F29" i="1"/>
  <c r="G29" i="1"/>
  <c r="B29" i="1"/>
  <c r="C25" i="1"/>
  <c r="D25" i="1"/>
  <c r="E25" i="1"/>
  <c r="F25" i="1"/>
  <c r="G25" i="1"/>
  <c r="B25" i="1"/>
  <c r="C42" i="1"/>
  <c r="D42" i="1"/>
  <c r="E42" i="1"/>
  <c r="E7" i="4" s="1"/>
  <c r="F42" i="1"/>
  <c r="F7" i="4" s="1"/>
  <c r="G42" i="1"/>
  <c r="G7" i="4" s="1"/>
  <c r="B42" i="1"/>
  <c r="C10" i="1"/>
  <c r="D10" i="1"/>
  <c r="E10" i="1"/>
  <c r="B10" i="1"/>
  <c r="B8" i="4" s="1"/>
  <c r="C6" i="1"/>
  <c r="D6" i="1"/>
  <c r="E6" i="1"/>
  <c r="B6" i="1"/>
  <c r="B21" i="1" s="1"/>
  <c r="B52" i="1" l="1"/>
  <c r="B7" i="4"/>
  <c r="D52" i="1"/>
  <c r="D7" i="4"/>
  <c r="C52" i="1"/>
  <c r="C7" i="4"/>
  <c r="C8" i="4"/>
  <c r="E21" i="1"/>
  <c r="E40" i="1"/>
  <c r="E50" i="1" s="1"/>
  <c r="E52" i="1"/>
  <c r="B15" i="2"/>
  <c r="B18" i="2" s="1"/>
  <c r="B23" i="2" s="1"/>
  <c r="B10" i="4"/>
  <c r="C15" i="2"/>
  <c r="C18" i="2" s="1"/>
  <c r="C23" i="2" s="1"/>
  <c r="C10" i="4"/>
  <c r="E8" i="4"/>
  <c r="G40" i="1"/>
  <c r="G50" i="1" s="1"/>
  <c r="G8" i="4"/>
  <c r="C40" i="1"/>
  <c r="C50" i="1" s="1"/>
  <c r="F15" i="2"/>
  <c r="F18" i="2" s="1"/>
  <c r="F23" i="2" s="1"/>
  <c r="F10" i="4"/>
  <c r="D15" i="2"/>
  <c r="D18" i="2" s="1"/>
  <c r="D23" i="2" s="1"/>
  <c r="D10" i="4"/>
  <c r="G15" i="2"/>
  <c r="G18" i="2" s="1"/>
  <c r="G23" i="2" s="1"/>
  <c r="G10" i="4"/>
  <c r="D8" i="4"/>
  <c r="F52" i="1"/>
  <c r="B40" i="1"/>
  <c r="B50" i="1" s="1"/>
  <c r="D40" i="1"/>
  <c r="D50" i="1" s="1"/>
  <c r="F40" i="1"/>
  <c r="F50" i="1" s="1"/>
  <c r="F8" i="4"/>
  <c r="G52" i="1"/>
  <c r="E15" i="2"/>
  <c r="E18" i="2" s="1"/>
  <c r="E23" i="2" s="1"/>
  <c r="E10" i="4"/>
  <c r="D21" i="1"/>
  <c r="C21" i="1"/>
  <c r="G25" i="2" l="1"/>
  <c r="G5" i="4"/>
  <c r="G11" i="4"/>
  <c r="G9" i="4"/>
  <c r="G6" i="4"/>
  <c r="B25" i="2"/>
  <c r="B5" i="4"/>
  <c r="B11" i="4"/>
  <c r="B9" i="4"/>
  <c r="B6" i="4"/>
  <c r="F11" i="4"/>
  <c r="F9" i="4"/>
  <c r="F6" i="4"/>
  <c r="F5" i="4"/>
  <c r="F25" i="2"/>
  <c r="E25" i="2"/>
  <c r="E11" i="4"/>
  <c r="E9" i="4"/>
  <c r="E6" i="4"/>
  <c r="E5" i="4"/>
  <c r="D25" i="2"/>
  <c r="D5" i="4"/>
  <c r="D11" i="4"/>
  <c r="D9" i="4"/>
  <c r="D6" i="4"/>
  <c r="C25" i="2"/>
  <c r="C5" i="4"/>
  <c r="C11" i="4"/>
  <c r="C9" i="4"/>
  <c r="C6" i="4"/>
</calcChain>
</file>

<file path=xl/sharedStrings.xml><?xml version="1.0" encoding="utf-8"?>
<sst xmlns="http://schemas.openxmlformats.org/spreadsheetml/2006/main" count="91" uniqueCount="84">
  <si>
    <t>ASSETS</t>
  </si>
  <si>
    <t>NON CURRENT ASSETS</t>
  </si>
  <si>
    <t>CURRENT ASSETS</t>
  </si>
  <si>
    <t>Gross Profit</t>
  </si>
  <si>
    <t>Operating Profit</t>
  </si>
  <si>
    <t>Inventories</t>
  </si>
  <si>
    <t>Income Tax</t>
  </si>
  <si>
    <t>Share Capital</t>
  </si>
  <si>
    <t>Contribution to WPPF</t>
  </si>
  <si>
    <t>Property,Plant  and  Equipment</t>
  </si>
  <si>
    <t>Financial Expenses</t>
  </si>
  <si>
    <t>Advances, Deposits and Pre-payments</t>
  </si>
  <si>
    <t>Cash &amp; Cash Equivalent</t>
  </si>
  <si>
    <t>Acquisition of Fixed Assets</t>
  </si>
  <si>
    <t>payment for cost and expenses</t>
  </si>
  <si>
    <t>dividend paid</t>
  </si>
  <si>
    <t>investment in shares</t>
  </si>
  <si>
    <t>Tax holiday reserve</t>
  </si>
  <si>
    <t>General reserve</t>
  </si>
  <si>
    <t>Capital reserve</t>
  </si>
  <si>
    <t>Retained Earnings as per profit and loss</t>
  </si>
  <si>
    <t>liabilities for goods</t>
  </si>
  <si>
    <t>Creditors</t>
  </si>
  <si>
    <t>Dividend payable</t>
  </si>
  <si>
    <t>Provision for income tax</t>
  </si>
  <si>
    <t>Proposed dividend</t>
  </si>
  <si>
    <t>Cash Received from turnover and others</t>
  </si>
  <si>
    <t>Payment of bank loan and others</t>
  </si>
  <si>
    <t>other loan repaid/received</t>
  </si>
  <si>
    <t>Loans and overdraft</t>
  </si>
  <si>
    <t>investment in FDR</t>
  </si>
  <si>
    <t>Dividend Income</t>
  </si>
  <si>
    <t>Ratio</t>
  </si>
  <si>
    <t>Debt to Equity</t>
  </si>
  <si>
    <t>Current Ratio</t>
  </si>
  <si>
    <t>Net Margin</t>
  </si>
  <si>
    <t>Operating Margin</t>
  </si>
  <si>
    <t>Deferred tax liability</t>
  </si>
  <si>
    <t xml:space="preserve">Accounts receivable </t>
  </si>
  <si>
    <t>Gain/ (loss) on Marketable Securities (unrealized)</t>
  </si>
  <si>
    <t>Long Term Loan</t>
  </si>
  <si>
    <t>DESH GARMENTS LIMITED</t>
  </si>
  <si>
    <t>Balance Sheet</t>
  </si>
  <si>
    <t>As at year end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</si>
  <si>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</si>
  <si>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</si>
  <si>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</si>
  <si>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</si>
  <si>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</si>
  <si>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</si>
  <si>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</si>
  <si>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</si>
  <si>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</si>
  <si>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</si>
  <si>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</si>
  <si>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</si>
  <si>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</si>
  <si>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</si>
  <si>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</si>
  <si>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</si>
  <si>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</si>
  <si>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Income Statement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</si>
  <si>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</si>
  <si>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</si>
  <si>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</si>
  <si>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</si>
  <si>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</si>
  <si>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</si>
  <si>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</si>
  <si>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</si>
  <si>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</si>
  <si>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</si>
  <si>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</si>
  <si>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</si>
  <si>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Preliminary expenses</t>
  </si>
  <si>
    <t>Sundry debtors</t>
  </si>
  <si>
    <t>Deferred Tax</t>
  </si>
  <si>
    <t>Income tax deduction at source</t>
  </si>
  <si>
    <t>Investment in FDR</t>
  </si>
  <si>
    <t>Investment in shares</t>
  </si>
  <si>
    <t>Accrued expenses</t>
  </si>
  <si>
    <t>Unclaimed dividend</t>
  </si>
  <si>
    <t>WPPF</t>
  </si>
  <si>
    <t>Income 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</si>
</sst>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0.0%"/>
    <numFmt numFmtId="165" formatCode="0.0"/>
    <numFmt numFmtId="166" formatCode="[$-409]d\-mmm\-yy;@"/>
    <numFmt numFmtId="167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4" fillId="0" borderId="0" xfId="0" applyNumberFormat="1" applyFont="1"/>
    <xf numFmtId="41" fontId="0" fillId="0" borderId="0" xfId="0" applyNumberFormat="1" applyFont="1"/>
    <xf numFmtId="41" fontId="1" fillId="0" borderId="4" xfId="0" applyNumberFormat="1" applyFont="1" applyBorder="1"/>
    <xf numFmtId="41" fontId="3" fillId="0" borderId="4" xfId="0" applyNumberFormat="1" applyFont="1" applyBorder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41" fontId="1" fillId="0" borderId="0" xfId="0" applyNumberFormat="1" applyFont="1" applyFill="1"/>
    <xf numFmtId="41" fontId="0" fillId="0" borderId="0" xfId="0" applyNumberFormat="1" applyFill="1"/>
    <xf numFmtId="41" fontId="0" fillId="0" borderId="1" xfId="0" applyNumberForma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Alignment="1">
      <alignment horizontal="center"/>
    </xf>
    <xf numFmtId="41" fontId="0" fillId="0" borderId="0" xfId="0" applyNumberFormat="1" applyBorder="1"/>
    <xf numFmtId="167" fontId="1" fillId="0" borderId="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41" fontId="3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3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3.7109375" style="5" customWidth="1"/>
    <col min="2" max="2" width="14.5703125" style="5" bestFit="1" customWidth="1"/>
    <col min="3" max="7" width="14.140625" style="5" bestFit="1" customWidth="1"/>
    <col min="8" max="8" width="12.7109375" style="5" bestFit="1" customWidth="1"/>
    <col min="9" max="9" width="12.5703125" style="5" bestFit="1" customWidth="1"/>
    <col min="10" max="16384" width="9.140625" style="5"/>
  </cols>
  <sheetData>
    <row r="1" spans="1:9" x14ac:dyDescent="0.25">
      <c r="A1" s="23" t="s">
        <v>41</v>
      </c>
      <c r="B1"/>
      <c r="C1"/>
      <c r="D1"/>
      <c r="E1"/>
      <c r="F1"/>
      <c r="G1"/>
      <c r="H1"/>
    </row>
    <row r="2" spans="1:9" x14ac:dyDescent="0.25">
      <c r="A2" s="23" t="s">
        <v>42</v>
      </c>
    </row>
    <row r="3" spans="1:9" x14ac:dyDescent="0.25">
      <c r="A3" t="s">
        <v>43</v>
      </c>
      <c r="B3"/>
      <c r="C3"/>
      <c r="D3"/>
      <c r="E3"/>
      <c r="F3"/>
      <c r="G3"/>
      <c r="H3"/>
    </row>
    <row r="4" spans="1:9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4" t="s">
        <v>0</v>
      </c>
    </row>
    <row r="6" spans="1:9" x14ac:dyDescent="0.25">
      <c r="A6" s="25" t="s">
        <v>1</v>
      </c>
      <c r="B6" s="6">
        <f>SUM(B7:B8)</f>
        <v>102419464</v>
      </c>
      <c r="C6" s="6">
        <f t="shared" ref="C6:I6" si="0">SUM(C7:C8)</f>
        <v>99034518</v>
      </c>
      <c r="D6" s="6">
        <f t="shared" si="0"/>
        <v>97401153</v>
      </c>
      <c r="E6" s="6">
        <f t="shared" si="0"/>
        <v>99606373</v>
      </c>
      <c r="F6" s="6">
        <f t="shared" si="0"/>
        <v>107370094</v>
      </c>
      <c r="G6" s="6">
        <f t="shared" si="0"/>
        <v>103641534</v>
      </c>
      <c r="H6" s="6">
        <f t="shared" si="0"/>
        <v>128435669</v>
      </c>
      <c r="I6" s="6">
        <f t="shared" si="0"/>
        <v>128827831</v>
      </c>
    </row>
    <row r="7" spans="1:9" x14ac:dyDescent="0.25">
      <c r="A7" s="5" t="s">
        <v>9</v>
      </c>
      <c r="B7" s="5">
        <v>102284870</v>
      </c>
      <c r="C7" s="5">
        <v>98926843</v>
      </c>
      <c r="D7" s="8">
        <v>97401153</v>
      </c>
      <c r="E7" s="5">
        <v>99606373</v>
      </c>
      <c r="F7" s="8">
        <v>107370094</v>
      </c>
      <c r="G7" s="5">
        <v>103641534</v>
      </c>
      <c r="H7" s="5">
        <v>128435669</v>
      </c>
      <c r="I7" s="5">
        <v>128827831</v>
      </c>
    </row>
    <row r="8" spans="1:9" x14ac:dyDescent="0.25">
      <c r="A8" s="5" t="s">
        <v>74</v>
      </c>
      <c r="B8" s="5">
        <v>134594</v>
      </c>
      <c r="C8" s="5">
        <v>107675</v>
      </c>
      <c r="D8" s="8">
        <v>0</v>
      </c>
      <c r="E8" s="5">
        <v>0</v>
      </c>
      <c r="F8" s="8">
        <v>0</v>
      </c>
      <c r="G8" s="5">
        <v>0</v>
      </c>
    </row>
    <row r="9" spans="1:9" x14ac:dyDescent="0.25">
      <c r="D9" s="8"/>
      <c r="F9" s="8"/>
      <c r="G9" s="8"/>
    </row>
    <row r="10" spans="1:9" x14ac:dyDescent="0.25">
      <c r="A10" s="25" t="s">
        <v>2</v>
      </c>
      <c r="B10" s="6">
        <f>SUM(B11:B19)</f>
        <v>52777840</v>
      </c>
      <c r="C10" s="6">
        <f t="shared" ref="C10:I10" si="1">SUM(C11:C19)</f>
        <v>78287586</v>
      </c>
      <c r="D10" s="6">
        <f t="shared" si="1"/>
        <v>116720380</v>
      </c>
      <c r="E10" s="6">
        <f t="shared" si="1"/>
        <v>160499880</v>
      </c>
      <c r="F10" s="6">
        <f t="shared" si="1"/>
        <v>139754079</v>
      </c>
      <c r="G10" s="6">
        <f t="shared" si="1"/>
        <v>135343366</v>
      </c>
      <c r="H10" s="6">
        <f t="shared" si="1"/>
        <v>247300276</v>
      </c>
      <c r="I10" s="6">
        <f t="shared" si="1"/>
        <v>299198557</v>
      </c>
    </row>
    <row r="11" spans="1:9" x14ac:dyDescent="0.25">
      <c r="A11" s="8" t="s">
        <v>5</v>
      </c>
      <c r="B11" s="5">
        <v>5009193</v>
      </c>
      <c r="C11" s="8">
        <v>15979546</v>
      </c>
      <c r="D11" s="8">
        <v>56454377</v>
      </c>
      <c r="E11" s="8">
        <v>58538013</v>
      </c>
      <c r="F11" s="8">
        <v>51109457</v>
      </c>
      <c r="G11" s="8">
        <v>39918000</v>
      </c>
      <c r="H11" s="8">
        <v>124674746</v>
      </c>
      <c r="I11" s="5">
        <v>100378686</v>
      </c>
    </row>
    <row r="12" spans="1:9" x14ac:dyDescent="0.25">
      <c r="A12" s="8" t="s">
        <v>75</v>
      </c>
      <c r="B12" s="5">
        <v>3912794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7201350</v>
      </c>
    </row>
    <row r="13" spans="1:9" x14ac:dyDescent="0.25">
      <c r="A13" s="8" t="s">
        <v>79</v>
      </c>
      <c r="B13" s="5">
        <v>5711810</v>
      </c>
      <c r="C13" s="8">
        <v>5711810</v>
      </c>
      <c r="D13" s="8">
        <v>5711810</v>
      </c>
      <c r="E13" s="8">
        <v>5711810</v>
      </c>
      <c r="F13" s="8">
        <v>5811828</v>
      </c>
      <c r="G13" s="8">
        <v>7311828</v>
      </c>
      <c r="H13" s="8"/>
      <c r="I13" s="5">
        <v>7194751</v>
      </c>
    </row>
    <row r="14" spans="1:9" x14ac:dyDescent="0.25">
      <c r="A14" s="8" t="s">
        <v>78</v>
      </c>
      <c r="B14" s="5">
        <v>0</v>
      </c>
      <c r="C14" s="8">
        <v>0</v>
      </c>
      <c r="D14" s="8">
        <v>0</v>
      </c>
      <c r="E14" s="8">
        <v>13465750</v>
      </c>
      <c r="F14" s="8">
        <v>13063657</v>
      </c>
      <c r="G14" s="8">
        <v>1772919</v>
      </c>
      <c r="H14" s="8">
        <v>1576894</v>
      </c>
    </row>
    <row r="15" spans="1:9" x14ac:dyDescent="0.25">
      <c r="A15" s="8" t="s">
        <v>38</v>
      </c>
      <c r="C15" s="8"/>
      <c r="D15" s="8"/>
      <c r="E15" s="8"/>
      <c r="F15" s="8"/>
      <c r="G15" s="8"/>
      <c r="H15" s="8">
        <v>27069617</v>
      </c>
      <c r="I15" s="5">
        <v>62745014</v>
      </c>
    </row>
    <row r="16" spans="1:9" x14ac:dyDescent="0.25">
      <c r="A16" s="8" t="s">
        <v>11</v>
      </c>
      <c r="B16" s="5">
        <v>6160987</v>
      </c>
      <c r="C16" s="8">
        <v>10666890</v>
      </c>
      <c r="D16" s="8">
        <v>1533632</v>
      </c>
      <c r="E16" s="8">
        <v>299757</v>
      </c>
      <c r="F16" s="8">
        <v>1256366</v>
      </c>
      <c r="G16" s="8">
        <v>1006343</v>
      </c>
      <c r="H16" s="8">
        <v>1006343</v>
      </c>
      <c r="I16" s="5">
        <v>1225625</v>
      </c>
    </row>
    <row r="17" spans="1:9" x14ac:dyDescent="0.25">
      <c r="A17" s="8" t="s">
        <v>77</v>
      </c>
      <c r="B17" s="5">
        <v>7814731</v>
      </c>
      <c r="C17" s="8">
        <v>10222069</v>
      </c>
      <c r="D17" s="8">
        <v>12440821</v>
      </c>
      <c r="E17" s="8">
        <v>14112464</v>
      </c>
      <c r="F17" s="8">
        <v>12963487</v>
      </c>
      <c r="G17" s="8">
        <v>12281289</v>
      </c>
      <c r="H17" s="8">
        <v>18615315</v>
      </c>
      <c r="I17" s="5">
        <v>3307129</v>
      </c>
    </row>
    <row r="18" spans="1:9" x14ac:dyDescent="0.25">
      <c r="A18" s="8" t="s">
        <v>76</v>
      </c>
      <c r="C18" s="8"/>
      <c r="D18" s="8"/>
      <c r="E18" s="8"/>
      <c r="F18" s="8"/>
      <c r="G18" s="8"/>
      <c r="H18" s="8"/>
      <c r="I18" s="5">
        <v>23633</v>
      </c>
    </row>
    <row r="19" spans="1:9" x14ac:dyDescent="0.25">
      <c r="A19" s="8" t="s">
        <v>12</v>
      </c>
      <c r="B19" s="5">
        <v>24168325</v>
      </c>
      <c r="C19" s="8">
        <v>35707271</v>
      </c>
      <c r="D19" s="8">
        <v>40579740</v>
      </c>
      <c r="E19" s="8">
        <v>68372086</v>
      </c>
      <c r="F19" s="8">
        <v>55549284</v>
      </c>
      <c r="G19" s="8">
        <v>73052987</v>
      </c>
      <c r="H19" s="8">
        <v>67156011</v>
      </c>
      <c r="I19" s="5">
        <v>124323719</v>
      </c>
    </row>
    <row r="21" spans="1:9" x14ac:dyDescent="0.25">
      <c r="A21" s="6"/>
      <c r="B21" s="6">
        <f>B6+B10</f>
        <v>155197304</v>
      </c>
      <c r="C21" s="6">
        <f>C6+C10</f>
        <v>177322104</v>
      </c>
      <c r="D21" s="6">
        <f>D6+D10</f>
        <v>214121533</v>
      </c>
      <c r="E21" s="6">
        <f t="shared" ref="E21:I21" si="2">E6+E10</f>
        <v>260106253</v>
      </c>
      <c r="F21" s="6">
        <f t="shared" si="2"/>
        <v>247124173</v>
      </c>
      <c r="G21" s="6">
        <f t="shared" si="2"/>
        <v>238984900</v>
      </c>
      <c r="H21" s="6">
        <f t="shared" si="2"/>
        <v>375735945</v>
      </c>
      <c r="I21" s="6">
        <f t="shared" si="2"/>
        <v>428026388</v>
      </c>
    </row>
    <row r="23" spans="1:9" ht="15.75" x14ac:dyDescent="0.25">
      <c r="A23" s="26" t="s">
        <v>44</v>
      </c>
      <c r="C23" s="6"/>
      <c r="D23" s="6"/>
      <c r="E23" s="6"/>
      <c r="F23" s="6"/>
      <c r="G23" s="6"/>
      <c r="H23" s="6"/>
    </row>
    <row r="24" spans="1:9" ht="15.75" x14ac:dyDescent="0.25">
      <c r="A24" s="27" t="s">
        <v>45</v>
      </c>
      <c r="C24" s="6"/>
      <c r="D24" s="6"/>
      <c r="E24" s="6"/>
      <c r="F24" s="6"/>
      <c r="G24" s="6"/>
      <c r="H24" s="6"/>
    </row>
    <row r="25" spans="1:9" x14ac:dyDescent="0.25">
      <c r="A25" s="25" t="s">
        <v>47</v>
      </c>
      <c r="B25" s="6">
        <f>SUM(B26)</f>
        <v>0</v>
      </c>
      <c r="C25" s="6">
        <f t="shared" ref="C25:G25" si="3">SUM(C26)</f>
        <v>0</v>
      </c>
      <c r="D25" s="6">
        <f t="shared" si="3"/>
        <v>0</v>
      </c>
      <c r="E25" s="6">
        <f t="shared" si="3"/>
        <v>15405055</v>
      </c>
      <c r="F25" s="6">
        <f t="shared" si="3"/>
        <v>10324044</v>
      </c>
      <c r="G25" s="6">
        <f t="shared" si="3"/>
        <v>7743033</v>
      </c>
      <c r="H25" s="6">
        <f>SUM(H26:H27)</f>
        <v>28512322</v>
      </c>
      <c r="I25" s="6">
        <f>SUM(I26:I27)</f>
        <v>31593103</v>
      </c>
    </row>
    <row r="26" spans="1:9" x14ac:dyDescent="0.25">
      <c r="A26" s="5" t="s">
        <v>37</v>
      </c>
      <c r="B26" s="5">
        <v>0</v>
      </c>
      <c r="C26" s="5">
        <v>0</v>
      </c>
      <c r="D26" s="5">
        <v>0</v>
      </c>
      <c r="E26" s="5">
        <v>15405055</v>
      </c>
      <c r="F26" s="5">
        <v>10324044</v>
      </c>
      <c r="G26" s="8">
        <v>7743033</v>
      </c>
      <c r="H26" s="5">
        <v>1220141</v>
      </c>
    </row>
    <row r="27" spans="1:9" x14ac:dyDescent="0.25">
      <c r="A27" s="5" t="s">
        <v>40</v>
      </c>
      <c r="G27" s="8"/>
      <c r="H27" s="5">
        <v>27292181</v>
      </c>
      <c r="I27" s="5">
        <v>31593103</v>
      </c>
    </row>
    <row r="29" spans="1:9" x14ac:dyDescent="0.25">
      <c r="A29" s="25" t="s">
        <v>48</v>
      </c>
      <c r="B29" s="6">
        <f>SUM(B30:B38)</f>
        <v>114456206</v>
      </c>
      <c r="C29" s="6">
        <f t="shared" ref="C29:G29" si="4">SUM(C30:C38)</f>
        <v>136247133</v>
      </c>
      <c r="D29" s="6">
        <f t="shared" si="4"/>
        <v>172863434</v>
      </c>
      <c r="E29" s="6">
        <f t="shared" si="4"/>
        <v>210477368</v>
      </c>
      <c r="F29" s="6">
        <f t="shared" si="4"/>
        <v>174719895</v>
      </c>
      <c r="G29" s="6">
        <f t="shared" si="4"/>
        <v>138673684</v>
      </c>
      <c r="H29" s="6">
        <f>SUM(H30:H38)+3</f>
        <v>221671820</v>
      </c>
      <c r="I29" s="6">
        <f>SUM(I30:I38)</f>
        <v>253016034</v>
      </c>
    </row>
    <row r="30" spans="1:9" x14ac:dyDescent="0.25">
      <c r="A30" s="8" t="s">
        <v>29</v>
      </c>
      <c r="B30" s="8">
        <v>31034533</v>
      </c>
      <c r="C30" s="8">
        <v>37135525</v>
      </c>
      <c r="D30" s="8">
        <v>49857812</v>
      </c>
      <c r="E30" s="8">
        <v>35001283</v>
      </c>
      <c r="F30" s="8">
        <v>23285457</v>
      </c>
      <c r="G30" s="8">
        <v>21811784</v>
      </c>
      <c r="H30" s="8">
        <v>52367907</v>
      </c>
      <c r="I30" s="5">
        <f>164232886+6985483</f>
        <v>171218369</v>
      </c>
    </row>
    <row r="31" spans="1:9" x14ac:dyDescent="0.25">
      <c r="A31" s="8" t="s">
        <v>21</v>
      </c>
      <c r="B31" s="5">
        <v>52780649</v>
      </c>
      <c r="C31" s="8">
        <v>67245856</v>
      </c>
      <c r="D31" s="8">
        <v>88198413</v>
      </c>
      <c r="E31" s="8">
        <v>132152081</v>
      </c>
      <c r="F31" s="8">
        <v>109847863</v>
      </c>
      <c r="G31" s="8">
        <v>69230431</v>
      </c>
      <c r="H31" s="8">
        <v>113365494</v>
      </c>
      <c r="I31" s="5">
        <v>43005263</v>
      </c>
    </row>
    <row r="32" spans="1:9" x14ac:dyDescent="0.25">
      <c r="A32" s="5" t="s">
        <v>80</v>
      </c>
      <c r="B32" s="5">
        <v>20236973</v>
      </c>
      <c r="C32" s="5">
        <v>19095200</v>
      </c>
      <c r="D32" s="15">
        <v>19576374</v>
      </c>
      <c r="E32" s="8">
        <v>26360325</v>
      </c>
      <c r="F32" s="5">
        <v>17187283</v>
      </c>
      <c r="G32" s="5">
        <v>17980858</v>
      </c>
      <c r="H32" s="8">
        <v>19057717</v>
      </c>
      <c r="I32" s="5">
        <f>18005570+301</f>
        <v>18005871</v>
      </c>
    </row>
    <row r="33" spans="1:9" x14ac:dyDescent="0.25">
      <c r="A33" s="8" t="s">
        <v>22</v>
      </c>
      <c r="B33" s="5">
        <v>2889604</v>
      </c>
      <c r="C33" s="5">
        <v>3367023</v>
      </c>
      <c r="D33" s="15">
        <v>2893373</v>
      </c>
      <c r="E33" s="5">
        <v>3344751</v>
      </c>
      <c r="F33" s="5">
        <v>4796774</v>
      </c>
      <c r="G33" s="5">
        <v>6517585</v>
      </c>
      <c r="H33" s="8">
        <v>8127408</v>
      </c>
    </row>
    <row r="34" spans="1:9" x14ac:dyDescent="0.25">
      <c r="A34" s="8" t="s">
        <v>81</v>
      </c>
      <c r="B34" s="5">
        <v>237960</v>
      </c>
      <c r="C34" s="5">
        <v>237960</v>
      </c>
      <c r="D34" s="15">
        <v>237960</v>
      </c>
      <c r="E34" s="5">
        <v>237960</v>
      </c>
      <c r="F34" s="5">
        <v>237960</v>
      </c>
      <c r="G34" s="5">
        <v>237960</v>
      </c>
      <c r="H34" s="8">
        <v>237960</v>
      </c>
    </row>
    <row r="35" spans="1:9" x14ac:dyDescent="0.25">
      <c r="A35" s="8" t="s">
        <v>23</v>
      </c>
      <c r="B35" s="5">
        <v>4935885</v>
      </c>
      <c r="C35" s="5">
        <v>4935885</v>
      </c>
      <c r="D35" s="15">
        <v>6305365</v>
      </c>
      <c r="E35" s="5">
        <v>8261765</v>
      </c>
      <c r="F35" s="5">
        <v>8261765</v>
      </c>
      <c r="G35" s="5">
        <v>8261765</v>
      </c>
      <c r="H35" s="8">
        <v>9787740</v>
      </c>
      <c r="I35" s="5">
        <v>10025700</v>
      </c>
    </row>
    <row r="36" spans="1:9" x14ac:dyDescent="0.25">
      <c r="A36" s="8" t="s">
        <v>82</v>
      </c>
      <c r="B36" s="5">
        <v>208367</v>
      </c>
      <c r="C36" s="5">
        <v>208367</v>
      </c>
      <c r="D36" s="15">
        <v>208367</v>
      </c>
      <c r="E36" s="5">
        <v>208367</v>
      </c>
      <c r="F36" s="5">
        <v>208367</v>
      </c>
      <c r="G36" s="5">
        <v>208367</v>
      </c>
      <c r="H36" s="8">
        <v>208367</v>
      </c>
      <c r="I36" s="5">
        <v>8459277</v>
      </c>
    </row>
    <row r="37" spans="1:9" x14ac:dyDescent="0.25">
      <c r="A37" s="5" t="s">
        <v>24</v>
      </c>
      <c r="B37" s="5">
        <v>1142715</v>
      </c>
      <c r="C37" s="5">
        <v>1662317</v>
      </c>
      <c r="D37" s="15">
        <v>2215770</v>
      </c>
      <c r="E37" s="5">
        <v>4910836</v>
      </c>
      <c r="F37" s="5">
        <v>10894426</v>
      </c>
      <c r="G37" s="5">
        <v>14424934</v>
      </c>
      <c r="H37" s="8">
        <v>18519224</v>
      </c>
      <c r="I37" s="5">
        <v>2301554</v>
      </c>
    </row>
    <row r="38" spans="1:9" x14ac:dyDescent="0.25">
      <c r="A38" s="5" t="s">
        <v>25</v>
      </c>
      <c r="B38" s="5">
        <v>989520</v>
      </c>
      <c r="C38" s="5">
        <v>2359000</v>
      </c>
      <c r="D38" s="15">
        <v>3370000</v>
      </c>
      <c r="E38" s="5">
        <v>0</v>
      </c>
      <c r="F38" s="5">
        <v>0</v>
      </c>
      <c r="G38" s="5">
        <v>0</v>
      </c>
    </row>
    <row r="40" spans="1:9" x14ac:dyDescent="0.25">
      <c r="A40" s="6"/>
      <c r="B40" s="6">
        <f>B29+B25</f>
        <v>114456206</v>
      </c>
      <c r="C40" s="6">
        <f t="shared" ref="C40:G40" si="5">C29+C25</f>
        <v>136247133</v>
      </c>
      <c r="D40" s="6">
        <f t="shared" si="5"/>
        <v>172863434</v>
      </c>
      <c r="E40" s="6">
        <f t="shared" si="5"/>
        <v>225882423</v>
      </c>
      <c r="F40" s="6">
        <f t="shared" si="5"/>
        <v>185043939</v>
      </c>
      <c r="G40" s="6">
        <f t="shared" si="5"/>
        <v>146416717</v>
      </c>
      <c r="H40" s="6">
        <f t="shared" ref="H40:I40" si="6">H29+H25</f>
        <v>250184142</v>
      </c>
      <c r="I40" s="6">
        <f t="shared" si="6"/>
        <v>284609137</v>
      </c>
    </row>
    <row r="41" spans="1:9" x14ac:dyDescent="0.25">
      <c r="A41" s="6"/>
      <c r="C41" s="6"/>
      <c r="D41" s="6"/>
      <c r="E41" s="6"/>
      <c r="F41" s="6"/>
    </row>
    <row r="42" spans="1:9" x14ac:dyDescent="0.25">
      <c r="A42" s="25" t="s">
        <v>46</v>
      </c>
      <c r="B42" s="6">
        <f>SUM(B43:B48)</f>
        <v>40471098</v>
      </c>
      <c r="C42" s="6">
        <f t="shared" ref="C42:G42" si="7">SUM(C43:C48)</f>
        <v>41074971</v>
      </c>
      <c r="D42" s="6">
        <f t="shared" si="7"/>
        <v>41258099</v>
      </c>
      <c r="E42" s="6">
        <f t="shared" si="7"/>
        <v>34223830</v>
      </c>
      <c r="F42" s="6">
        <f t="shared" si="7"/>
        <v>62080224</v>
      </c>
      <c r="G42" s="6">
        <f t="shared" si="7"/>
        <v>92568184</v>
      </c>
      <c r="H42" s="6">
        <f t="shared" ref="H42:I42" si="8">SUM(H43:H48)</f>
        <v>125551803</v>
      </c>
      <c r="I42" s="6">
        <f t="shared" si="8"/>
        <v>143417251</v>
      </c>
    </row>
    <row r="43" spans="1:9" x14ac:dyDescent="0.25">
      <c r="A43" s="5" t="s">
        <v>7</v>
      </c>
      <c r="B43" s="5">
        <v>33700000</v>
      </c>
      <c r="C43" s="5">
        <v>33700000</v>
      </c>
      <c r="D43" s="5">
        <v>33700000</v>
      </c>
      <c r="E43" s="5">
        <v>33700000</v>
      </c>
      <c r="F43" s="5">
        <v>40440000</v>
      </c>
      <c r="G43" s="5">
        <v>52572000</v>
      </c>
      <c r="H43" s="5">
        <v>60457800</v>
      </c>
      <c r="I43" s="5">
        <v>66503580</v>
      </c>
    </row>
    <row r="44" spans="1:9" x14ac:dyDescent="0.25">
      <c r="A44" s="5" t="s">
        <v>17</v>
      </c>
      <c r="B44" s="5">
        <v>7272808</v>
      </c>
      <c r="C44" s="5">
        <v>7272808</v>
      </c>
      <c r="D44" s="5">
        <v>7272808</v>
      </c>
      <c r="E44" s="5">
        <v>7272808</v>
      </c>
      <c r="F44" s="5">
        <v>7272808</v>
      </c>
      <c r="G44" s="5">
        <v>7272808</v>
      </c>
      <c r="H44" s="5">
        <v>7272808</v>
      </c>
      <c r="I44" s="5">
        <v>7272808</v>
      </c>
    </row>
    <row r="45" spans="1:9" x14ac:dyDescent="0.25">
      <c r="A45" s="5" t="s">
        <v>18</v>
      </c>
      <c r="B45" s="5">
        <v>1477579</v>
      </c>
      <c r="C45" s="5">
        <v>1477579</v>
      </c>
      <c r="D45" s="5">
        <v>1477579</v>
      </c>
      <c r="E45" s="5">
        <v>1477579</v>
      </c>
      <c r="F45" s="5">
        <v>1477579</v>
      </c>
      <c r="G45" s="5">
        <v>1477579</v>
      </c>
      <c r="H45" s="5">
        <v>1477579</v>
      </c>
      <c r="I45" s="5">
        <v>1477579</v>
      </c>
    </row>
    <row r="46" spans="1:9" x14ac:dyDescent="0.25">
      <c r="A46" s="5" t="s">
        <v>19</v>
      </c>
      <c r="B46" s="5">
        <v>51620221</v>
      </c>
      <c r="C46" s="5">
        <v>51620221</v>
      </c>
      <c r="D46" s="5">
        <v>51620221</v>
      </c>
      <c r="E46" s="5">
        <v>36215166</v>
      </c>
      <c r="F46" s="5">
        <v>41296177</v>
      </c>
      <c r="G46" s="5">
        <v>43877188</v>
      </c>
      <c r="H46" s="5">
        <v>50243455</v>
      </c>
      <c r="I46" s="5">
        <v>50243455</v>
      </c>
    </row>
    <row r="47" spans="1:9" x14ac:dyDescent="0.25">
      <c r="A47" s="5" t="s">
        <v>39</v>
      </c>
      <c r="H47" s="5">
        <v>-141693</v>
      </c>
    </row>
    <row r="48" spans="1:9" x14ac:dyDescent="0.25">
      <c r="A48" s="5" t="s">
        <v>20</v>
      </c>
      <c r="B48" s="5">
        <v>-53599510</v>
      </c>
      <c r="C48" s="5">
        <v>-52995637</v>
      </c>
      <c r="D48" s="5">
        <v>-52812509</v>
      </c>
      <c r="E48" s="5">
        <v>-44441723</v>
      </c>
      <c r="F48" s="5">
        <v>-28406340</v>
      </c>
      <c r="G48" s="5">
        <v>-12631391</v>
      </c>
      <c r="H48" s="5">
        <v>6241854</v>
      </c>
      <c r="I48" s="5">
        <v>17919829</v>
      </c>
    </row>
    <row r="50" spans="1:9" x14ac:dyDescent="0.25">
      <c r="A50" s="6"/>
      <c r="B50" s="6">
        <f>B42+B40</f>
        <v>154927304</v>
      </c>
      <c r="C50" s="6">
        <f>C42+C40</f>
        <v>177322104</v>
      </c>
      <c r="D50" s="6">
        <f>D42+D40</f>
        <v>214121533</v>
      </c>
      <c r="E50" s="6">
        <f>E42+E40</f>
        <v>260106253</v>
      </c>
      <c r="F50" s="6">
        <f>F42+F40+10</f>
        <v>247124173</v>
      </c>
      <c r="G50" s="6">
        <f>G42+G40-1</f>
        <v>238984900</v>
      </c>
      <c r="H50" s="6">
        <f>H42+H40</f>
        <v>375735945</v>
      </c>
      <c r="I50" s="6">
        <f>I42+I40</f>
        <v>428026388</v>
      </c>
    </row>
    <row r="52" spans="1:9" s="13" customFormat="1" x14ac:dyDescent="0.25">
      <c r="A52" s="28" t="s">
        <v>49</v>
      </c>
      <c r="B52" s="12">
        <f t="shared" ref="B52:H52" si="9">B42/(B43/10)</f>
        <v>12.009227893175074</v>
      </c>
      <c r="C52" s="12">
        <f t="shared" si="9"/>
        <v>12.188418694362017</v>
      </c>
      <c r="D52" s="12">
        <f t="shared" si="9"/>
        <v>12.242759347181009</v>
      </c>
      <c r="E52" s="12">
        <f t="shared" si="9"/>
        <v>10.155439169139466</v>
      </c>
      <c r="F52" s="12">
        <f t="shared" si="9"/>
        <v>15.35119287833828</v>
      </c>
      <c r="G52" s="12">
        <f t="shared" si="9"/>
        <v>17.607887088183823</v>
      </c>
      <c r="H52" s="12">
        <f t="shared" si="9"/>
        <v>20.766849438782092</v>
      </c>
      <c r="I52" s="12">
        <f t="shared" ref="I52" si="10">I42/(I43/10)</f>
        <v>21.565342948454806</v>
      </c>
    </row>
    <row r="53" spans="1:9" x14ac:dyDescent="0.25">
      <c r="A53" s="28" t="s">
        <v>50</v>
      </c>
      <c r="C53" s="5">
        <f>C43/10</f>
        <v>3370000</v>
      </c>
      <c r="D53" s="5">
        <f t="shared" ref="D53:H53" si="11">D43/10</f>
        <v>3370000</v>
      </c>
      <c r="E53" s="5">
        <f t="shared" si="11"/>
        <v>3370000</v>
      </c>
      <c r="F53" s="5">
        <f t="shared" si="11"/>
        <v>4044000</v>
      </c>
      <c r="G53" s="5">
        <f t="shared" si="11"/>
        <v>5257200</v>
      </c>
      <c r="H53" s="5">
        <f t="shared" si="11"/>
        <v>6045780</v>
      </c>
      <c r="I53" s="5">
        <f t="shared" ref="I53" si="12">I43/10</f>
        <v>6650358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35.28515625" style="5" customWidth="1"/>
    <col min="2" max="4" width="14.5703125" style="5" bestFit="1" customWidth="1"/>
    <col min="5" max="5" width="15.42578125" style="5" bestFit="1" customWidth="1"/>
    <col min="6" max="7" width="14.5703125" style="5" bestFit="1" customWidth="1"/>
    <col min="8" max="8" width="12.7109375" style="5" bestFit="1" customWidth="1"/>
    <col min="9" max="9" width="12.5703125" style="5" bestFit="1" customWidth="1"/>
    <col min="10" max="16384" width="9.140625" style="5"/>
  </cols>
  <sheetData>
    <row r="1" spans="1:9" x14ac:dyDescent="0.25">
      <c r="A1" s="23" t="s">
        <v>41</v>
      </c>
      <c r="B1"/>
      <c r="C1"/>
      <c r="D1"/>
      <c r="E1"/>
      <c r="F1"/>
      <c r="G1"/>
      <c r="H1"/>
    </row>
    <row r="2" spans="1:9" x14ac:dyDescent="0.25">
      <c r="A2" s="23" t="s">
        <v>61</v>
      </c>
      <c r="B2"/>
      <c r="C2"/>
      <c r="D2"/>
      <c r="E2"/>
      <c r="F2"/>
      <c r="G2"/>
      <c r="H2"/>
    </row>
    <row r="3" spans="1:9" x14ac:dyDescent="0.25">
      <c r="A3" t="s">
        <v>43</v>
      </c>
      <c r="B3"/>
      <c r="C3"/>
      <c r="D3"/>
      <c r="E3"/>
      <c r="F3"/>
      <c r="G3"/>
      <c r="H3"/>
    </row>
    <row r="4" spans="1:9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8" t="s">
        <v>51</v>
      </c>
      <c r="B5" s="5">
        <v>241522863</v>
      </c>
      <c r="C5" s="5">
        <v>258210120</v>
      </c>
      <c r="D5" s="5">
        <v>261137471</v>
      </c>
      <c r="E5" s="5">
        <v>437640598</v>
      </c>
      <c r="F5" s="5">
        <v>410453025</v>
      </c>
      <c r="G5" s="5">
        <v>375722677</v>
      </c>
      <c r="H5" s="5">
        <v>535823009</v>
      </c>
      <c r="I5" s="5">
        <v>671209529</v>
      </c>
    </row>
    <row r="6" spans="1:9" x14ac:dyDescent="0.25">
      <c r="A6" t="s">
        <v>52</v>
      </c>
      <c r="B6" s="16">
        <v>226426504</v>
      </c>
      <c r="C6" s="16">
        <v>240047747</v>
      </c>
      <c r="D6" s="16">
        <v>240293626</v>
      </c>
      <c r="E6" s="16">
        <v>402909260</v>
      </c>
      <c r="F6" s="16">
        <v>351508213</v>
      </c>
      <c r="G6" s="16">
        <v>313823177</v>
      </c>
      <c r="H6" s="16">
        <v>456622593</v>
      </c>
      <c r="I6" s="16">
        <v>604089923</v>
      </c>
    </row>
    <row r="7" spans="1:9" x14ac:dyDescent="0.25">
      <c r="A7" s="28" t="s">
        <v>3</v>
      </c>
      <c r="B7" s="6">
        <f>B5-B6</f>
        <v>15096359</v>
      </c>
      <c r="C7" s="6">
        <f t="shared" ref="C7:G7" si="0">C5-C6</f>
        <v>18162373</v>
      </c>
      <c r="D7" s="6">
        <f t="shared" si="0"/>
        <v>20843845</v>
      </c>
      <c r="E7" s="6">
        <f t="shared" si="0"/>
        <v>34731338</v>
      </c>
      <c r="F7" s="6">
        <f t="shared" si="0"/>
        <v>58944812</v>
      </c>
      <c r="G7" s="6">
        <f t="shared" si="0"/>
        <v>61899500</v>
      </c>
      <c r="H7" s="6">
        <f t="shared" ref="H7:I7" si="1">H5-H6</f>
        <v>79200416</v>
      </c>
      <c r="I7" s="6">
        <f t="shared" si="1"/>
        <v>67119606</v>
      </c>
    </row>
    <row r="8" spans="1:9" x14ac:dyDescent="0.25">
      <c r="A8" s="6"/>
      <c r="B8" s="6"/>
      <c r="C8" s="6"/>
      <c r="D8" s="6"/>
      <c r="E8" s="6"/>
      <c r="F8" s="6"/>
      <c r="G8" s="17"/>
      <c r="H8" s="17"/>
    </row>
    <row r="9" spans="1:9" x14ac:dyDescent="0.25">
      <c r="A9" s="28" t="s">
        <v>53</v>
      </c>
      <c r="B9" s="14">
        <v>14038799</v>
      </c>
      <c r="C9" s="6">
        <v>16304995</v>
      </c>
      <c r="D9" s="6">
        <v>18031286</v>
      </c>
      <c r="E9" s="6">
        <v>16185784</v>
      </c>
      <c r="F9" s="6">
        <v>21375623</v>
      </c>
      <c r="G9" s="6">
        <v>19700784</v>
      </c>
      <c r="H9" s="6">
        <v>33519138</v>
      </c>
      <c r="I9" s="6">
        <v>31938068</v>
      </c>
    </row>
    <row r="10" spans="1:9" x14ac:dyDescent="0.25">
      <c r="A10" s="8"/>
      <c r="B10" s="8"/>
    </row>
    <row r="11" spans="1:9" x14ac:dyDescent="0.25">
      <c r="A11" s="6" t="s">
        <v>4</v>
      </c>
      <c r="B11" s="6">
        <f>B7-B9</f>
        <v>1057560</v>
      </c>
      <c r="C11" s="6">
        <f t="shared" ref="C11:G11" si="2">C7-C9</f>
        <v>1857378</v>
      </c>
      <c r="D11" s="6">
        <f t="shared" si="2"/>
        <v>2812559</v>
      </c>
      <c r="E11" s="6">
        <f t="shared" si="2"/>
        <v>18545554</v>
      </c>
      <c r="F11" s="6">
        <f t="shared" si="2"/>
        <v>37569189</v>
      </c>
      <c r="G11" s="6">
        <f t="shared" si="2"/>
        <v>42198716</v>
      </c>
      <c r="H11" s="6">
        <f t="shared" ref="H11:I11" si="3">H7-H9</f>
        <v>45681278</v>
      </c>
      <c r="I11" s="6">
        <f t="shared" si="3"/>
        <v>35181538</v>
      </c>
    </row>
    <row r="12" spans="1:9" x14ac:dyDescent="0.25">
      <c r="A12" s="29" t="s">
        <v>54</v>
      </c>
      <c r="B12" s="6"/>
      <c r="C12" s="6"/>
      <c r="D12" s="6"/>
      <c r="E12" s="6"/>
      <c r="F12" s="6"/>
      <c r="G12" s="6"/>
      <c r="H12" s="6"/>
    </row>
    <row r="13" spans="1:9" x14ac:dyDescent="0.25">
      <c r="A13" s="8" t="s">
        <v>10</v>
      </c>
      <c r="B13" s="8">
        <v>0</v>
      </c>
      <c r="C13" s="8">
        <v>0</v>
      </c>
      <c r="D13" s="8">
        <v>0</v>
      </c>
      <c r="E13" s="18">
        <v>8919798</v>
      </c>
      <c r="F13" s="18">
        <v>6021761</v>
      </c>
      <c r="G13" s="8">
        <v>3455465</v>
      </c>
      <c r="H13" s="8">
        <v>11417385</v>
      </c>
      <c r="I13" s="5">
        <v>18389254</v>
      </c>
    </row>
    <row r="14" spans="1:9" x14ac:dyDescent="0.25">
      <c r="A14" s="8"/>
      <c r="B14" s="8"/>
      <c r="C14" s="8"/>
      <c r="D14" s="8"/>
      <c r="E14" s="18"/>
      <c r="F14" s="18"/>
      <c r="G14" s="8"/>
    </row>
    <row r="15" spans="1:9" x14ac:dyDescent="0.25">
      <c r="A15" s="28" t="s">
        <v>55</v>
      </c>
      <c r="B15" s="6">
        <f t="shared" ref="B15:I15" si="4">B11-B13</f>
        <v>1057560</v>
      </c>
      <c r="C15" s="6">
        <f t="shared" si="4"/>
        <v>1857378</v>
      </c>
      <c r="D15" s="6">
        <f t="shared" si="4"/>
        <v>2812559</v>
      </c>
      <c r="E15" s="6">
        <f t="shared" si="4"/>
        <v>9625756</v>
      </c>
      <c r="F15" s="6">
        <f t="shared" si="4"/>
        <v>31547428</v>
      </c>
      <c r="G15" s="6">
        <f t="shared" si="4"/>
        <v>38743251</v>
      </c>
      <c r="H15" s="6">
        <f t="shared" si="4"/>
        <v>34263893</v>
      </c>
      <c r="I15" s="6">
        <f t="shared" si="4"/>
        <v>16792284</v>
      </c>
    </row>
    <row r="16" spans="1:9" x14ac:dyDescent="0.25">
      <c r="A16" s="8" t="s">
        <v>8</v>
      </c>
      <c r="B16" s="8">
        <v>50360</v>
      </c>
      <c r="C16" s="8">
        <v>88447</v>
      </c>
      <c r="D16" s="8">
        <v>133931</v>
      </c>
      <c r="E16" s="8">
        <v>453607</v>
      </c>
      <c r="F16" s="8">
        <v>1502258</v>
      </c>
      <c r="G16" s="8">
        <v>1844917</v>
      </c>
      <c r="H16" s="8">
        <v>1705531</v>
      </c>
      <c r="I16" s="5">
        <v>915844</v>
      </c>
    </row>
    <row r="17" spans="1:9" x14ac:dyDescent="0.25">
      <c r="A17" s="8" t="s">
        <v>31</v>
      </c>
      <c r="B17" s="8">
        <v>456945</v>
      </c>
      <c r="C17" s="8">
        <v>1713543</v>
      </c>
      <c r="D17" s="8">
        <v>1427953</v>
      </c>
      <c r="E17" s="8">
        <v>1993703</v>
      </c>
      <c r="F17" s="8">
        <v>2673495</v>
      </c>
      <c r="G17" s="8">
        <v>2561813</v>
      </c>
      <c r="H17" s="8">
        <v>1504847</v>
      </c>
      <c r="I17" s="5">
        <v>2166561</v>
      </c>
    </row>
    <row r="18" spans="1:9" x14ac:dyDescent="0.25">
      <c r="A18" s="28" t="s">
        <v>56</v>
      </c>
      <c r="B18" s="6">
        <f>B15-B16+B17</f>
        <v>1464145</v>
      </c>
      <c r="C18" s="6">
        <f>C15-C16+C17</f>
        <v>3482474</v>
      </c>
      <c r="D18" s="6">
        <f t="shared" ref="D18:G18" si="5">D15-D16+D17</f>
        <v>4106581</v>
      </c>
      <c r="E18" s="6">
        <f t="shared" si="5"/>
        <v>11165852</v>
      </c>
      <c r="F18" s="6">
        <f t="shared" si="5"/>
        <v>32718665</v>
      </c>
      <c r="G18" s="6">
        <f t="shared" si="5"/>
        <v>39460147</v>
      </c>
      <c r="H18" s="6">
        <f t="shared" ref="H18:I18" si="6">H15-H16+H17</f>
        <v>34063209</v>
      </c>
      <c r="I18" s="6">
        <f t="shared" si="6"/>
        <v>18043001</v>
      </c>
    </row>
    <row r="19" spans="1:9" x14ac:dyDescent="0.25">
      <c r="A19" s="8"/>
      <c r="B19" s="8"/>
      <c r="C19" s="8"/>
      <c r="D19" s="8"/>
      <c r="E19" s="8"/>
      <c r="F19" s="8"/>
      <c r="G19" s="8"/>
      <c r="H19" s="8"/>
    </row>
    <row r="20" spans="1:9" x14ac:dyDescent="0.25">
      <c r="A20" s="25" t="s">
        <v>57</v>
      </c>
      <c r="B20" s="8"/>
      <c r="C20" s="8"/>
      <c r="D20" s="8"/>
      <c r="E20" s="8"/>
      <c r="F20" s="8"/>
      <c r="G20" s="8"/>
      <c r="H20" s="8"/>
    </row>
    <row r="21" spans="1:9" x14ac:dyDescent="0.25">
      <c r="A21" s="6" t="s">
        <v>6</v>
      </c>
      <c r="B21" s="17">
        <v>192109</v>
      </c>
      <c r="C21" s="17">
        <v>519062</v>
      </c>
      <c r="D21" s="17">
        <v>553453</v>
      </c>
      <c r="E21" s="17">
        <v>2695066</v>
      </c>
      <c r="F21" s="6">
        <v>6606010</v>
      </c>
      <c r="G21" s="6">
        <v>4996856</v>
      </c>
      <c r="H21" s="6">
        <f>-4832190-1220141</f>
        <v>-6052331</v>
      </c>
      <c r="I21" s="6">
        <f>-2301554+1243774</f>
        <v>-1057780</v>
      </c>
    </row>
    <row r="22" spans="1:9" x14ac:dyDescent="0.25">
      <c r="A22" s="8"/>
      <c r="B22" s="18"/>
      <c r="C22" s="18"/>
      <c r="D22" s="18"/>
      <c r="E22" s="18"/>
      <c r="F22" s="8"/>
      <c r="G22" s="8"/>
      <c r="H22" s="8"/>
    </row>
    <row r="23" spans="1:9" x14ac:dyDescent="0.25">
      <c r="A23" s="28" t="s">
        <v>58</v>
      </c>
      <c r="B23" s="19">
        <f t="shared" ref="B23:G23" si="7">B18-B21</f>
        <v>1272036</v>
      </c>
      <c r="C23" s="19">
        <f t="shared" si="7"/>
        <v>2963412</v>
      </c>
      <c r="D23" s="19">
        <f t="shared" si="7"/>
        <v>3553128</v>
      </c>
      <c r="E23" s="19">
        <f t="shared" si="7"/>
        <v>8470786</v>
      </c>
      <c r="F23" s="19">
        <f t="shared" si="7"/>
        <v>26112655</v>
      </c>
      <c r="G23" s="19">
        <f t="shared" si="7"/>
        <v>34463291</v>
      </c>
      <c r="H23" s="19">
        <f>H18+H21</f>
        <v>28010878</v>
      </c>
      <c r="I23" s="19">
        <f>I18+I21</f>
        <v>16985221</v>
      </c>
    </row>
    <row r="24" spans="1:9" x14ac:dyDescent="0.25">
      <c r="A24" s="1"/>
      <c r="B24" s="17"/>
      <c r="C24" s="17"/>
      <c r="D24" s="17"/>
      <c r="E24" s="17"/>
      <c r="F24" s="17"/>
      <c r="G24" s="17"/>
    </row>
    <row r="25" spans="1:9" s="13" customFormat="1" x14ac:dyDescent="0.25">
      <c r="A25" s="28" t="s">
        <v>59</v>
      </c>
      <c r="B25" s="22">
        <f>B23/('1'!B43/10)</f>
        <v>0.37745875370919879</v>
      </c>
      <c r="C25" s="22">
        <f>C23/('1'!C43/10)</f>
        <v>0.87935074183976258</v>
      </c>
      <c r="D25" s="22">
        <f>D23/('1'!D43/10)</f>
        <v>1.0543406528189911</v>
      </c>
      <c r="E25" s="22">
        <f>E23/('1'!E43/10)</f>
        <v>2.5135863501483677</v>
      </c>
      <c r="F25" s="22">
        <f>F23/('1'!F43/10)</f>
        <v>6.457135262116716</v>
      </c>
      <c r="G25" s="22">
        <f>G23/('1'!G43/10)</f>
        <v>6.5554460549341851</v>
      </c>
      <c r="H25" s="22">
        <f>H23/('1'!H43/10)</f>
        <v>4.6331288932114632</v>
      </c>
      <c r="I25" s="22">
        <f>I23/('1'!I43/10)</f>
        <v>2.5540310762217615</v>
      </c>
    </row>
    <row r="26" spans="1:9" x14ac:dyDescent="0.25">
      <c r="A26" s="29" t="s">
        <v>60</v>
      </c>
      <c r="B26" s="20">
        <f>'1'!B43/10</f>
        <v>3370000</v>
      </c>
      <c r="C26" s="20">
        <f>'1'!C43/10</f>
        <v>3370000</v>
      </c>
      <c r="D26" s="20">
        <f>'1'!D43/10</f>
        <v>3370000</v>
      </c>
      <c r="E26" s="20">
        <f>'1'!E43/10</f>
        <v>3370000</v>
      </c>
      <c r="F26" s="20">
        <f>'1'!F43/10</f>
        <v>4044000</v>
      </c>
      <c r="G26" s="20">
        <f>'1'!G43/10</f>
        <v>5257200</v>
      </c>
      <c r="H26" s="20">
        <f>'1'!H43/10</f>
        <v>6045780</v>
      </c>
      <c r="I26" s="20">
        <f>'1'!I43/10</f>
        <v>6650358</v>
      </c>
    </row>
    <row r="48" spans="1:2" x14ac:dyDescent="0.25">
      <c r="A48" s="21"/>
      <c r="B48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9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RowHeight="15" x14ac:dyDescent="0.25"/>
  <cols>
    <col min="1" max="1" width="44.42578125" style="5" customWidth="1"/>
    <col min="2" max="3" width="14.85546875" style="5" bestFit="1" customWidth="1"/>
    <col min="4" max="4" width="18.85546875" style="5" bestFit="1" customWidth="1"/>
    <col min="5" max="7" width="14.85546875" style="5" bestFit="1" customWidth="1"/>
    <col min="8" max="8" width="13.5703125" style="5" bestFit="1" customWidth="1"/>
    <col min="9" max="9" width="13.42578125" style="5" bestFit="1" customWidth="1"/>
    <col min="10" max="16384" width="9.140625" style="5"/>
  </cols>
  <sheetData>
    <row r="1" spans="1:9" x14ac:dyDescent="0.25">
      <c r="A1" s="23" t="s">
        <v>41</v>
      </c>
      <c r="B1"/>
      <c r="C1"/>
      <c r="D1"/>
      <c r="E1"/>
      <c r="F1"/>
      <c r="G1"/>
      <c r="H1"/>
    </row>
    <row r="2" spans="1:9" x14ac:dyDescent="0.25">
      <c r="A2" s="23" t="s">
        <v>62</v>
      </c>
      <c r="B2"/>
      <c r="C2"/>
      <c r="D2"/>
      <c r="E2"/>
      <c r="F2"/>
      <c r="G2"/>
      <c r="H2"/>
    </row>
    <row r="3" spans="1:9" x14ac:dyDescent="0.25">
      <c r="A3" t="s">
        <v>43</v>
      </c>
      <c r="B3"/>
      <c r="C3"/>
      <c r="D3"/>
      <c r="E3"/>
      <c r="F3"/>
      <c r="G3"/>
      <c r="H3"/>
    </row>
    <row r="4" spans="1:9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8" t="s">
        <v>63</v>
      </c>
    </row>
    <row r="6" spans="1:9" x14ac:dyDescent="0.25">
      <c r="A6" s="5" t="s">
        <v>26</v>
      </c>
      <c r="B6" s="5">
        <v>244308443</v>
      </c>
      <c r="C6" s="5">
        <v>263836457</v>
      </c>
      <c r="D6" s="5">
        <v>262565424</v>
      </c>
      <c r="E6" s="5">
        <v>438968551</v>
      </c>
      <c r="F6" s="5">
        <v>413126520</v>
      </c>
      <c r="G6" s="5">
        <v>378284490</v>
      </c>
      <c r="H6" s="5">
        <v>508753392</v>
      </c>
      <c r="I6" s="5">
        <v>634797203</v>
      </c>
    </row>
    <row r="7" spans="1:9" ht="15.75" x14ac:dyDescent="0.25">
      <c r="A7" s="7" t="s">
        <v>14</v>
      </c>
      <c r="B7" s="8">
        <v>-217091957</v>
      </c>
      <c r="C7" s="8">
        <v>-253686765</v>
      </c>
      <c r="D7" s="8">
        <v>-264656223</v>
      </c>
      <c r="E7" s="8">
        <v>-372238895</v>
      </c>
      <c r="F7" s="8">
        <v>-398573200</v>
      </c>
      <c r="G7" s="8">
        <v>-359860311</v>
      </c>
      <c r="H7" s="8">
        <v>-479596412</v>
      </c>
      <c r="I7" s="8">
        <v>-594920213</v>
      </c>
    </row>
    <row r="8" spans="1:9" x14ac:dyDescent="0.25">
      <c r="A8" s="8" t="s">
        <v>83</v>
      </c>
      <c r="B8" s="5">
        <v>-1690842</v>
      </c>
      <c r="C8" s="5">
        <v>-2407338</v>
      </c>
      <c r="D8" s="5">
        <v>-2218752</v>
      </c>
      <c r="E8" s="5">
        <v>-1671643</v>
      </c>
      <c r="F8" s="5">
        <v>-2810714</v>
      </c>
      <c r="G8" s="5">
        <v>-7340493</v>
      </c>
      <c r="H8" s="5">
        <v>-7071926</v>
      </c>
      <c r="I8" s="5">
        <v>-3219583</v>
      </c>
    </row>
    <row r="9" spans="1:9" x14ac:dyDescent="0.25">
      <c r="A9" s="8" t="s">
        <v>10</v>
      </c>
      <c r="H9" s="5">
        <v>-10160729</v>
      </c>
      <c r="I9" s="5">
        <v>-18389254</v>
      </c>
    </row>
    <row r="10" spans="1:9" ht="15.75" x14ac:dyDescent="0.25">
      <c r="A10" s="30"/>
      <c r="B10" s="9">
        <f>SUM(B6:B8)</f>
        <v>25525644</v>
      </c>
      <c r="C10" s="9">
        <f t="shared" ref="C10:G10" si="0">SUM(C6:C8)</f>
        <v>7742354</v>
      </c>
      <c r="D10" s="9">
        <f t="shared" si="0"/>
        <v>-4309551</v>
      </c>
      <c r="E10" s="9">
        <f t="shared" si="0"/>
        <v>65058013</v>
      </c>
      <c r="F10" s="9">
        <f t="shared" si="0"/>
        <v>11742606</v>
      </c>
      <c r="G10" s="9">
        <f t="shared" si="0"/>
        <v>11083686</v>
      </c>
      <c r="H10" s="19">
        <f>SUM(H6:H9)</f>
        <v>11924325</v>
      </c>
      <c r="I10" s="19">
        <f>SUM(I6:I9)</f>
        <v>18268153</v>
      </c>
    </row>
    <row r="11" spans="1:9" ht="15.75" x14ac:dyDescent="0.25">
      <c r="A11" s="30"/>
      <c r="B11" s="9"/>
      <c r="C11" s="9"/>
      <c r="D11" s="9"/>
      <c r="E11" s="9"/>
      <c r="F11" s="9"/>
      <c r="G11" s="9"/>
    </row>
    <row r="12" spans="1:9" x14ac:dyDescent="0.25">
      <c r="A12" s="28" t="s">
        <v>64</v>
      </c>
    </row>
    <row r="13" spans="1:9" x14ac:dyDescent="0.25">
      <c r="A13" s="8" t="s">
        <v>13</v>
      </c>
      <c r="B13" s="5">
        <v>-22155919</v>
      </c>
      <c r="C13" s="5">
        <v>-1044880</v>
      </c>
      <c r="D13" s="5">
        <v>-2550747</v>
      </c>
      <c r="E13" s="5">
        <v>-6139138</v>
      </c>
      <c r="F13" s="5">
        <v>-13151657</v>
      </c>
      <c r="G13" s="5">
        <v>-1897049</v>
      </c>
      <c r="H13" s="5">
        <v>-30322984</v>
      </c>
      <c r="I13" s="5">
        <v>-11830847</v>
      </c>
    </row>
    <row r="14" spans="1:9" x14ac:dyDescent="0.25">
      <c r="A14" s="8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-100018</v>
      </c>
      <c r="G14" s="5">
        <v>-1500000</v>
      </c>
    </row>
    <row r="15" spans="1:9" x14ac:dyDescent="0.25">
      <c r="A15" s="8" t="s">
        <v>30</v>
      </c>
      <c r="B15" s="5">
        <v>0</v>
      </c>
      <c r="C15" s="5">
        <v>0</v>
      </c>
      <c r="D15" s="5">
        <v>0</v>
      </c>
      <c r="E15" s="5">
        <v>-12900000</v>
      </c>
      <c r="F15" s="5">
        <v>402093</v>
      </c>
      <c r="G15" s="5">
        <v>11290738</v>
      </c>
      <c r="H15" s="5">
        <v>292662</v>
      </c>
    </row>
    <row r="16" spans="1:9" x14ac:dyDescent="0.25">
      <c r="A16" s="1"/>
      <c r="B16" s="9">
        <f>SUM(B13:B15)</f>
        <v>-22155919</v>
      </c>
      <c r="C16" s="9">
        <f t="shared" ref="C16:H16" si="1">SUM(C13:C15)</f>
        <v>-1044880</v>
      </c>
      <c r="D16" s="9">
        <f t="shared" si="1"/>
        <v>-2550747</v>
      </c>
      <c r="E16" s="9">
        <f t="shared" si="1"/>
        <v>-19039138</v>
      </c>
      <c r="F16" s="9">
        <f t="shared" si="1"/>
        <v>-12849582</v>
      </c>
      <c r="G16" s="9">
        <f t="shared" si="1"/>
        <v>7893689</v>
      </c>
      <c r="H16" s="19">
        <f t="shared" si="1"/>
        <v>-30030322</v>
      </c>
      <c r="I16" s="19">
        <f t="shared" ref="I16" si="2">SUM(I13:I15)</f>
        <v>-11830847</v>
      </c>
    </row>
    <row r="17" spans="1:9" x14ac:dyDescent="0.25">
      <c r="A17"/>
      <c r="B17" s="9"/>
      <c r="C17" s="9"/>
      <c r="D17" s="9"/>
      <c r="E17" s="9"/>
      <c r="F17" s="9"/>
      <c r="G17" s="9"/>
    </row>
    <row r="18" spans="1:9" x14ac:dyDescent="0.25">
      <c r="A18" s="28" t="s">
        <v>65</v>
      </c>
    </row>
    <row r="19" spans="1:9" x14ac:dyDescent="0.25">
      <c r="A19" s="8" t="s">
        <v>27</v>
      </c>
      <c r="B19" s="8">
        <v>10556606</v>
      </c>
      <c r="C19" s="8">
        <v>6380992</v>
      </c>
      <c r="D19" s="8">
        <v>15622287</v>
      </c>
      <c r="E19" s="8">
        <v>0</v>
      </c>
      <c r="F19" s="8">
        <v>1341084</v>
      </c>
      <c r="G19" s="8">
        <v>0</v>
      </c>
      <c r="H19" s="8">
        <v>13311646</v>
      </c>
      <c r="I19" s="8"/>
    </row>
    <row r="20" spans="1:9" x14ac:dyDescent="0.25">
      <c r="A20" s="8" t="s">
        <v>28</v>
      </c>
      <c r="B20" s="8">
        <v>550000</v>
      </c>
      <c r="C20" s="8">
        <v>-550000</v>
      </c>
      <c r="D20" s="8">
        <v>-2900000</v>
      </c>
      <c r="E20" s="8">
        <v>-14856529</v>
      </c>
      <c r="F20" s="8">
        <v>-13056910</v>
      </c>
      <c r="G20" s="8">
        <v>-1473673</v>
      </c>
      <c r="I20" s="5">
        <v>50730402</v>
      </c>
    </row>
    <row r="21" spans="1:9" x14ac:dyDescent="0.25">
      <c r="A21" s="8" t="s">
        <v>15</v>
      </c>
      <c r="B21" s="8">
        <v>-989520</v>
      </c>
      <c r="C21" s="8">
        <v>-989520</v>
      </c>
      <c r="D21" s="8">
        <v>-989520</v>
      </c>
      <c r="E21" s="8">
        <v>-3370000</v>
      </c>
      <c r="F21" s="8">
        <v>0</v>
      </c>
      <c r="G21" s="8">
        <v>0</v>
      </c>
      <c r="H21" s="8">
        <v>-1102625</v>
      </c>
      <c r="I21" s="8"/>
    </row>
    <row r="22" spans="1:9" x14ac:dyDescent="0.25">
      <c r="A22" s="1"/>
      <c r="B22" s="10">
        <f>SUM(B19:B21)</f>
        <v>10117086</v>
      </c>
      <c r="C22" s="10">
        <f t="shared" ref="C22:H22" si="3">SUM(C19:C21)</f>
        <v>4841472</v>
      </c>
      <c r="D22" s="10">
        <f t="shared" si="3"/>
        <v>11732767</v>
      </c>
      <c r="E22" s="10">
        <f t="shared" si="3"/>
        <v>-18226529</v>
      </c>
      <c r="F22" s="10">
        <f t="shared" si="3"/>
        <v>-11715826</v>
      </c>
      <c r="G22" s="10">
        <f t="shared" si="3"/>
        <v>-1473673</v>
      </c>
      <c r="H22" s="31">
        <f t="shared" si="3"/>
        <v>12209021</v>
      </c>
      <c r="I22" s="31">
        <f t="shared" ref="I22" si="4">SUM(I19:I21)</f>
        <v>50730402</v>
      </c>
    </row>
    <row r="23" spans="1:9" x14ac:dyDescent="0.25">
      <c r="A23"/>
      <c r="B23" s="10"/>
      <c r="C23" s="10"/>
      <c r="D23" s="10"/>
      <c r="E23" s="10"/>
      <c r="F23" s="10"/>
      <c r="G23" s="10"/>
    </row>
    <row r="24" spans="1:9" x14ac:dyDescent="0.25">
      <c r="A24" s="1" t="s">
        <v>66</v>
      </c>
      <c r="B24" s="6">
        <f>SUM(B10,B16,B22)</f>
        <v>13486811</v>
      </c>
      <c r="C24" s="6">
        <f t="shared" ref="C24:H24" si="5">SUM(C10,C16,C22)</f>
        <v>11538946</v>
      </c>
      <c r="D24" s="14">
        <f t="shared" si="5"/>
        <v>4872469</v>
      </c>
      <c r="E24" s="6">
        <f t="shared" si="5"/>
        <v>27792346</v>
      </c>
      <c r="F24" s="6">
        <f t="shared" si="5"/>
        <v>-12822802</v>
      </c>
      <c r="G24" s="6">
        <f t="shared" si="5"/>
        <v>17503702</v>
      </c>
      <c r="H24" s="6">
        <f t="shared" si="5"/>
        <v>-5896976</v>
      </c>
      <c r="I24" s="6">
        <f t="shared" ref="I24" si="6">SUM(I10,I16,I22)</f>
        <v>57167708</v>
      </c>
    </row>
    <row r="25" spans="1:9" x14ac:dyDescent="0.25">
      <c r="A25" s="29" t="s">
        <v>67</v>
      </c>
      <c r="B25" s="5">
        <v>10681514</v>
      </c>
      <c r="C25" s="5">
        <v>24168325</v>
      </c>
      <c r="D25" s="15">
        <v>35707271</v>
      </c>
      <c r="E25" s="8">
        <v>40579740</v>
      </c>
      <c r="F25" s="5">
        <v>68372086</v>
      </c>
      <c r="G25" s="5">
        <v>55549284</v>
      </c>
      <c r="H25" s="5">
        <v>73052987</v>
      </c>
      <c r="I25" s="5">
        <v>67156011</v>
      </c>
    </row>
    <row r="26" spans="1:9" x14ac:dyDescent="0.25">
      <c r="A26" s="28" t="s">
        <v>68</v>
      </c>
      <c r="B26" s="6">
        <f>SUM(B24:B25)</f>
        <v>24168325</v>
      </c>
      <c r="C26" s="6">
        <f t="shared" ref="C26:H26" si="7">SUM(C24:C25)</f>
        <v>35707271</v>
      </c>
      <c r="D26" s="14">
        <f t="shared" si="7"/>
        <v>40579740</v>
      </c>
      <c r="E26" s="6">
        <f t="shared" si="7"/>
        <v>68372086</v>
      </c>
      <c r="F26" s="6">
        <f t="shared" si="7"/>
        <v>55549284</v>
      </c>
      <c r="G26" s="6">
        <f t="shared" si="7"/>
        <v>73052986</v>
      </c>
      <c r="H26" s="6">
        <f t="shared" si="7"/>
        <v>67156011</v>
      </c>
      <c r="I26" s="6">
        <f t="shared" ref="I26" si="8">SUM(I24:I25)</f>
        <v>124323719</v>
      </c>
    </row>
    <row r="27" spans="1:9" x14ac:dyDescent="0.25">
      <c r="A27"/>
    </row>
    <row r="28" spans="1:9" s="13" customFormat="1" x14ac:dyDescent="0.25">
      <c r="A28" s="28" t="s">
        <v>69</v>
      </c>
      <c r="B28" s="12">
        <f>B10/('1'!B43/10)</f>
        <v>7.5743750741839762</v>
      </c>
      <c r="C28" s="12">
        <f>C10/('1'!C43/10)</f>
        <v>2.2974344213649851</v>
      </c>
      <c r="D28" s="12">
        <f>D10/('1'!D43/10)</f>
        <v>-1.2787985163204747</v>
      </c>
      <c r="E28" s="12">
        <f>E10/('1'!E43/10)</f>
        <v>19.305048367952523</v>
      </c>
      <c r="F28" s="12">
        <f>F10/('1'!F43/10)</f>
        <v>2.9037106824925818</v>
      </c>
      <c r="G28" s="12">
        <f>G10/('1'!G43/10)</f>
        <v>2.1082869207943391</v>
      </c>
      <c r="H28" s="12">
        <f>H10/('1'!H43/10)</f>
        <v>1.9723385568115281</v>
      </c>
      <c r="I28" s="12">
        <f>I10/('1'!I43/10)</f>
        <v>2.7469427961622519</v>
      </c>
    </row>
    <row r="29" spans="1:9" x14ac:dyDescent="0.25">
      <c r="A29" s="28" t="s">
        <v>70</v>
      </c>
      <c r="B29" s="5">
        <f>'1'!B43/10</f>
        <v>3370000</v>
      </c>
      <c r="C29" s="5">
        <f>'1'!C43/10</f>
        <v>3370000</v>
      </c>
      <c r="D29" s="5">
        <f>'1'!D43/10</f>
        <v>3370000</v>
      </c>
      <c r="E29" s="5">
        <f>'1'!E43/10</f>
        <v>3370000</v>
      </c>
      <c r="F29" s="5">
        <f>'1'!F43/10</f>
        <v>4044000</v>
      </c>
      <c r="G29" s="5">
        <f>'1'!G43/10</f>
        <v>5257200</v>
      </c>
      <c r="H29" s="5">
        <f>'1'!H43/10</f>
        <v>6045780</v>
      </c>
      <c r="I29" s="5">
        <f>'1'!I43/10</f>
        <v>6650358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  <col min="2" max="2" width="8.42578125" customWidth="1"/>
  </cols>
  <sheetData>
    <row r="1" spans="1:10" s="5" customFormat="1" x14ac:dyDescent="0.25">
      <c r="A1" s="23" t="s">
        <v>41</v>
      </c>
      <c r="B1"/>
      <c r="C1"/>
      <c r="D1"/>
      <c r="E1"/>
      <c r="F1"/>
      <c r="G1"/>
      <c r="H1"/>
      <c r="I1"/>
      <c r="J1"/>
    </row>
    <row r="2" spans="1:10" s="5" customFormat="1" x14ac:dyDescent="0.25">
      <c r="A2" s="23" t="s">
        <v>32</v>
      </c>
      <c r="B2"/>
      <c r="C2"/>
      <c r="D2"/>
      <c r="E2"/>
      <c r="F2"/>
      <c r="G2"/>
      <c r="H2"/>
      <c r="I2"/>
      <c r="J2"/>
    </row>
    <row r="3" spans="1:10" s="5" customFormat="1" x14ac:dyDescent="0.25">
      <c r="A3" t="s">
        <v>43</v>
      </c>
      <c r="B3"/>
      <c r="C3"/>
      <c r="D3"/>
      <c r="E3"/>
      <c r="F3"/>
      <c r="G3"/>
      <c r="H3"/>
      <c r="I3"/>
      <c r="J3"/>
    </row>
    <row r="4" spans="1:10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/>
    </row>
    <row r="5" spans="1:10" x14ac:dyDescent="0.25">
      <c r="A5" t="s">
        <v>71</v>
      </c>
      <c r="B5" s="2">
        <f>'2'!B23/'1'!B21</f>
        <v>8.1962506255907636E-3</v>
      </c>
      <c r="C5" s="2">
        <f>'2'!C23/'1'!C21</f>
        <v>1.6712028185724662E-2</v>
      </c>
      <c r="D5" s="2">
        <f>'2'!D23/'1'!D21</f>
        <v>1.659397796297302E-2</v>
      </c>
      <c r="E5" s="2">
        <f>'2'!E23/'1'!E21</f>
        <v>3.2566637296489752E-2</v>
      </c>
      <c r="F5" s="2">
        <f>'2'!F23/'1'!F21</f>
        <v>0.10566613003900675</v>
      </c>
      <c r="G5" s="2">
        <f>'2'!G23/'1'!G21</f>
        <v>0.14420698127789663</v>
      </c>
      <c r="H5" s="2">
        <f>'2'!H23/'1'!H21</f>
        <v>7.4549370036981685E-2</v>
      </c>
      <c r="I5" s="2">
        <f>'2'!I23/'1'!I21</f>
        <v>3.9682649192180182E-2</v>
      </c>
    </row>
    <row r="6" spans="1:10" x14ac:dyDescent="0.25">
      <c r="A6" t="s">
        <v>72</v>
      </c>
      <c r="B6" s="2">
        <f>'2'!B23/'1'!B42</f>
        <v>3.1430726193788963E-2</v>
      </c>
      <c r="C6" s="2">
        <f>'2'!C23/'1'!C42</f>
        <v>7.214641734013641E-2</v>
      </c>
      <c r="D6" s="2">
        <f>'2'!D23/'1'!D42</f>
        <v>8.611952770775988E-2</v>
      </c>
      <c r="E6" s="2">
        <f>'2'!E23/'1'!E42</f>
        <v>0.24751133932116889</v>
      </c>
      <c r="F6" s="2">
        <f>'2'!F23/'1'!F42</f>
        <v>0.42062758987467569</v>
      </c>
      <c r="G6" s="2">
        <f>'2'!G23/'1'!G42</f>
        <v>0.37230168628996763</v>
      </c>
      <c r="H6" s="2">
        <f>'2'!H23/'1'!H42</f>
        <v>0.22310215648595663</v>
      </c>
      <c r="I6" s="2">
        <f>'2'!I23/'1'!I42</f>
        <v>0.11843220311062858</v>
      </c>
    </row>
    <row r="7" spans="1:10" x14ac:dyDescent="0.25">
      <c r="A7" t="s">
        <v>33</v>
      </c>
      <c r="B7" s="3">
        <f>'1'!B27/'1'!B42</f>
        <v>0</v>
      </c>
      <c r="C7" s="3">
        <f>'1'!C27/'1'!C42</f>
        <v>0</v>
      </c>
      <c r="D7" s="3">
        <f>'1'!D27/'1'!D42</f>
        <v>0</v>
      </c>
      <c r="E7" s="3">
        <f>'1'!E27/'1'!E42</f>
        <v>0</v>
      </c>
      <c r="F7" s="3">
        <f>'1'!F27/'1'!F42</f>
        <v>0</v>
      </c>
      <c r="G7" s="3">
        <f>'1'!G27/'1'!G42</f>
        <v>0</v>
      </c>
      <c r="H7" s="3">
        <f>'1'!H27/'1'!H42</f>
        <v>0.21737785000188328</v>
      </c>
      <c r="I7" s="3">
        <f>'1'!I27/'1'!I42</f>
        <v>0.22028802518324661</v>
      </c>
    </row>
    <row r="8" spans="1:10" x14ac:dyDescent="0.25">
      <c r="A8" t="s">
        <v>34</v>
      </c>
      <c r="B8" s="4">
        <f>'1'!B10/'1'!B29</f>
        <v>0.46111820271239812</v>
      </c>
      <c r="C8" s="4">
        <f>'1'!C10/'1'!C29</f>
        <v>0.57459987800257051</v>
      </c>
      <c r="D8" s="4">
        <f>'1'!D10/'1'!D29</f>
        <v>0.67521729320730717</v>
      </c>
      <c r="E8" s="4">
        <f>'1'!E10/'1'!E29</f>
        <v>0.76255172480111966</v>
      </c>
      <c r="F8" s="4">
        <f>'1'!F10/'1'!F29</f>
        <v>0.7998750170952198</v>
      </c>
      <c r="G8" s="4">
        <f>'1'!G10/'1'!G29</f>
        <v>0.97598449897674888</v>
      </c>
      <c r="H8" s="4">
        <f>'1'!H10/'1'!H29</f>
        <v>1.1156144069192016</v>
      </c>
      <c r="I8" s="4">
        <f>'1'!I10/'1'!I29</f>
        <v>1.1825280487955163</v>
      </c>
    </row>
    <row r="9" spans="1:10" x14ac:dyDescent="0.25">
      <c r="A9" t="s">
        <v>35</v>
      </c>
      <c r="B9" s="2">
        <f>'2'!B23/'2'!B5</f>
        <v>5.2667312079684976E-3</v>
      </c>
      <c r="C9" s="2">
        <f>'2'!C23/'2'!C5</f>
        <v>1.1476746147672291E-2</v>
      </c>
      <c r="D9" s="2">
        <f>'2'!D23/'2'!D5</f>
        <v>1.360635065658578E-2</v>
      </c>
      <c r="E9" s="2">
        <f>'2'!E23/'2'!E5</f>
        <v>1.9355576330694988E-2</v>
      </c>
      <c r="F9" s="2">
        <f>'2'!F23/'2'!F5</f>
        <v>6.3619107204776967E-2</v>
      </c>
      <c r="G9" s="2">
        <f>'2'!G23/'2'!G5</f>
        <v>9.1725341880282626E-2</v>
      </c>
      <c r="H9" s="2">
        <f>'2'!H23/'2'!H5</f>
        <v>5.2276362771871934E-2</v>
      </c>
      <c r="I9" s="2">
        <f>'2'!I23/'2'!I5</f>
        <v>2.530539312411937E-2</v>
      </c>
    </row>
    <row r="10" spans="1:10" x14ac:dyDescent="0.25">
      <c r="A10" t="s">
        <v>36</v>
      </c>
      <c r="B10" s="2">
        <f>'2'!B11/'2'!B5</f>
        <v>4.3787158982129155E-3</v>
      </c>
      <c r="C10" s="2">
        <f>'2'!C11/'2'!C5</f>
        <v>7.1932811928517755E-3</v>
      </c>
      <c r="D10" s="2">
        <f>'2'!D11/'2'!D5</f>
        <v>1.0770415249981494E-2</v>
      </c>
      <c r="E10" s="2">
        <f>'2'!E11/'2'!E5</f>
        <v>4.2376219401838951E-2</v>
      </c>
      <c r="F10" s="2">
        <f>'2'!F11/'2'!F5</f>
        <v>9.1531032083391278E-2</v>
      </c>
      <c r="G10" s="2">
        <f>'2'!G11/'2'!G5</f>
        <v>0.11231346571077476</v>
      </c>
      <c r="H10" s="2">
        <f>'2'!H11/'2'!H5</f>
        <v>8.5254416538129665E-2</v>
      </c>
      <c r="I10" s="2">
        <f>'2'!I11/'2'!I5</f>
        <v>5.2415134887037633E-2</v>
      </c>
    </row>
    <row r="11" spans="1:10" x14ac:dyDescent="0.25">
      <c r="A11" t="s">
        <v>73</v>
      </c>
      <c r="B11" s="2">
        <f>'2'!B23/('1'!B42)</f>
        <v>3.1430726193788963E-2</v>
      </c>
      <c r="C11" s="2">
        <f>'2'!C23/('1'!C42)</f>
        <v>7.214641734013641E-2</v>
      </c>
      <c r="D11" s="2">
        <f>'2'!D23/('1'!D42)</f>
        <v>8.611952770775988E-2</v>
      </c>
      <c r="E11" s="2">
        <f>'2'!E23/('1'!E42)</f>
        <v>0.24751133932116889</v>
      </c>
      <c r="F11" s="2">
        <f>'2'!F23/('1'!F42)</f>
        <v>0.42062758987467569</v>
      </c>
      <c r="G11" s="2">
        <f>'2'!G23/('1'!G42)</f>
        <v>0.37230168628996763</v>
      </c>
      <c r="H11" s="2">
        <f>'2'!H23/('1'!H42)</f>
        <v>0.22310215648595663</v>
      </c>
      <c r="I11" s="2">
        <f>'2'!I23/('1'!I42)</f>
        <v>0.11843220311062858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2020-04-12T16:09:39Z</dcterms:modified>
</cp:coreProperties>
</file>