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Annual\"/>
    </mc:Choice>
  </mc:AlternateContent>
  <bookViews>
    <workbookView xWindow="0" yWindow="0" windowWidth="20490" windowHeight="753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3" l="1"/>
  <c r="I35" i="3"/>
  <c r="I28" i="3"/>
  <c r="I18" i="3"/>
  <c r="I12" i="3"/>
  <c r="I26" i="2"/>
  <c r="I20" i="2"/>
  <c r="I9" i="2"/>
  <c r="I12" i="2" s="1"/>
  <c r="I18" i="2" s="1"/>
  <c r="I7" i="2"/>
  <c r="I50" i="1"/>
  <c r="I30" i="1"/>
  <c r="I41" i="1" s="1"/>
  <c r="I43" i="1"/>
  <c r="I49" i="1" s="1"/>
  <c r="I26" i="1"/>
  <c r="I13" i="1"/>
  <c r="J13" i="1"/>
  <c r="I6" i="1"/>
  <c r="I9" i="1"/>
  <c r="I30" i="3" l="1"/>
  <c r="I32" i="3" s="1"/>
  <c r="I34" i="3"/>
  <c r="I23" i="2"/>
  <c r="I25" i="2" s="1"/>
  <c r="I16" i="2"/>
  <c r="I47" i="1"/>
  <c r="I22" i="1"/>
  <c r="C35" i="3"/>
  <c r="D35" i="3"/>
  <c r="E35" i="3"/>
  <c r="F35" i="3"/>
  <c r="G35" i="3"/>
  <c r="H35" i="3"/>
  <c r="B35" i="3"/>
  <c r="C26" i="2"/>
  <c r="D26" i="2"/>
  <c r="E26" i="2"/>
  <c r="F26" i="2"/>
  <c r="G26" i="2"/>
  <c r="H26" i="2"/>
  <c r="B26" i="2"/>
  <c r="C50" i="1"/>
  <c r="D50" i="1"/>
  <c r="E50" i="1"/>
  <c r="F50" i="1"/>
  <c r="G50" i="1"/>
  <c r="H50" i="1"/>
  <c r="B50" i="1"/>
  <c r="H8" i="3" l="1"/>
  <c r="H12" i="3" s="1"/>
  <c r="H18" i="3"/>
  <c r="H28" i="3"/>
  <c r="H7" i="2"/>
  <c r="H9" i="2"/>
  <c r="H20" i="2"/>
  <c r="C9" i="1"/>
  <c r="C6" i="1" s="1"/>
  <c r="D9" i="1"/>
  <c r="D6" i="1" s="1"/>
  <c r="E9" i="1"/>
  <c r="E6" i="1" s="1"/>
  <c r="F9" i="1"/>
  <c r="F6" i="1" s="1"/>
  <c r="B9" i="1"/>
  <c r="B6" i="1" s="1"/>
  <c r="H30" i="1"/>
  <c r="H9" i="1"/>
  <c r="H6" i="1" s="1"/>
  <c r="G9" i="1"/>
  <c r="G6" i="1" s="1"/>
  <c r="H26" i="1"/>
  <c r="H43" i="1"/>
  <c r="G8" i="3"/>
  <c r="G12" i="3" s="1"/>
  <c r="H13" i="1"/>
  <c r="G13" i="1"/>
  <c r="E13" i="1"/>
  <c r="D10" i="2"/>
  <c r="D9" i="2" s="1"/>
  <c r="E8" i="3"/>
  <c r="E12" i="3" s="1"/>
  <c r="E34" i="3" s="1"/>
  <c r="F8" i="3"/>
  <c r="F12" i="3" s="1"/>
  <c r="D8" i="3"/>
  <c r="D12" i="3" s="1"/>
  <c r="C28" i="3"/>
  <c r="D28" i="3"/>
  <c r="E28" i="3"/>
  <c r="F28" i="3"/>
  <c r="G28" i="3"/>
  <c r="B28" i="3"/>
  <c r="C18" i="3"/>
  <c r="D18" i="3"/>
  <c r="E18" i="3"/>
  <c r="F18" i="3"/>
  <c r="G18" i="3"/>
  <c r="B18" i="3"/>
  <c r="C12" i="3"/>
  <c r="C34" i="3" s="1"/>
  <c r="B12" i="3"/>
  <c r="B34" i="3" s="1"/>
  <c r="C20" i="2"/>
  <c r="D20" i="2"/>
  <c r="E20" i="2"/>
  <c r="F20" i="2"/>
  <c r="G20" i="2"/>
  <c r="B20" i="2"/>
  <c r="C9" i="2"/>
  <c r="E9" i="2"/>
  <c r="F9" i="2"/>
  <c r="G9" i="2"/>
  <c r="B9" i="2"/>
  <c r="C7" i="2"/>
  <c r="D7" i="2"/>
  <c r="E7" i="2"/>
  <c r="F7" i="2"/>
  <c r="G7" i="2"/>
  <c r="B7" i="2"/>
  <c r="C30" i="1"/>
  <c r="D30" i="1"/>
  <c r="E30" i="1"/>
  <c r="F30" i="1"/>
  <c r="G30" i="1"/>
  <c r="B30" i="1"/>
  <c r="C26" i="1"/>
  <c r="D26" i="1"/>
  <c r="E26" i="1"/>
  <c r="F26" i="1"/>
  <c r="G26" i="1"/>
  <c r="B26" i="1"/>
  <c r="C43" i="1"/>
  <c r="D43" i="1"/>
  <c r="E43" i="1"/>
  <c r="F43" i="1"/>
  <c r="G43" i="1"/>
  <c r="B43" i="1"/>
  <c r="C13" i="1"/>
  <c r="D13" i="1"/>
  <c r="F13" i="1"/>
  <c r="B13" i="1"/>
  <c r="B8" i="4" s="1"/>
  <c r="G12" i="2" l="1"/>
  <c r="G10" i="4" s="1"/>
  <c r="C12" i="2"/>
  <c r="B12" i="2"/>
  <c r="B16" i="2" s="1"/>
  <c r="B18" i="2" s="1"/>
  <c r="B23" i="2" s="1"/>
  <c r="C8" i="4"/>
  <c r="F8" i="4"/>
  <c r="D8" i="4"/>
  <c r="B41" i="1"/>
  <c r="D41" i="1"/>
  <c r="D47" i="1" s="1"/>
  <c r="G30" i="3"/>
  <c r="G32" i="3" s="1"/>
  <c r="B30" i="3"/>
  <c r="B32" i="3" s="1"/>
  <c r="D30" i="3"/>
  <c r="D32" i="3" s="1"/>
  <c r="C16" i="2"/>
  <c r="C18" i="2" s="1"/>
  <c r="C23" i="2" s="1"/>
  <c r="C11" i="4" s="1"/>
  <c r="C10" i="4"/>
  <c r="F12" i="2"/>
  <c r="E12" i="2"/>
  <c r="B10" i="4"/>
  <c r="H22" i="1"/>
  <c r="H8" i="4"/>
  <c r="B49" i="1"/>
  <c r="B7" i="4"/>
  <c r="D49" i="1"/>
  <c r="D7" i="4"/>
  <c r="G8" i="4"/>
  <c r="G22" i="1"/>
  <c r="E7" i="4"/>
  <c r="G49" i="1"/>
  <c r="G7" i="4"/>
  <c r="C49" i="1"/>
  <c r="C7" i="4"/>
  <c r="G41" i="1"/>
  <c r="G47" i="1" s="1"/>
  <c r="C41" i="1"/>
  <c r="E8" i="4"/>
  <c r="F49" i="1"/>
  <c r="F7" i="4"/>
  <c r="F41" i="1"/>
  <c r="F47" i="1" s="1"/>
  <c r="E49" i="1"/>
  <c r="H49" i="1"/>
  <c r="H7" i="4"/>
  <c r="D12" i="2"/>
  <c r="D10" i="4" s="1"/>
  <c r="F30" i="3"/>
  <c r="F32" i="3" s="1"/>
  <c r="F22" i="1"/>
  <c r="C47" i="1"/>
  <c r="C30" i="3"/>
  <c r="C32" i="3" s="1"/>
  <c r="H30" i="3"/>
  <c r="H32" i="3" s="1"/>
  <c r="H34" i="3"/>
  <c r="H12" i="2"/>
  <c r="H10" i="4" s="1"/>
  <c r="B22" i="1"/>
  <c r="H41" i="1"/>
  <c r="H47" i="1" s="1"/>
  <c r="D22" i="1"/>
  <c r="E41" i="1"/>
  <c r="E47" i="1" s="1"/>
  <c r="C22" i="1"/>
  <c r="E22" i="1"/>
  <c r="G34" i="3"/>
  <c r="F34" i="3"/>
  <c r="E30" i="3"/>
  <c r="E32" i="3" s="1"/>
  <c r="D34" i="3"/>
  <c r="B47" i="1"/>
  <c r="G16" i="2" l="1"/>
  <c r="G18" i="2" s="1"/>
  <c r="G23" i="2" s="1"/>
  <c r="G6" i="4" s="1"/>
  <c r="C6" i="4"/>
  <c r="B6" i="4"/>
  <c r="B11" i="4"/>
  <c r="G5" i="4"/>
  <c r="B5" i="4"/>
  <c r="B25" i="2"/>
  <c r="B9" i="4"/>
  <c r="F16" i="2"/>
  <c r="F18" i="2" s="1"/>
  <c r="F23" i="2" s="1"/>
  <c r="F10" i="4"/>
  <c r="G25" i="2"/>
  <c r="G9" i="4"/>
  <c r="G11" i="4"/>
  <c r="E16" i="2"/>
  <c r="E18" i="2" s="1"/>
  <c r="E23" i="2" s="1"/>
  <c r="E10" i="4"/>
  <c r="C25" i="2"/>
  <c r="C9" i="4"/>
  <c r="C5" i="4"/>
  <c r="D16" i="2"/>
  <c r="D18" i="2" s="1"/>
  <c r="D23" i="2" s="1"/>
  <c r="D5" i="4" s="1"/>
  <c r="H18" i="2"/>
  <c r="H23" i="2" s="1"/>
  <c r="H16" i="2"/>
  <c r="F25" i="2" l="1"/>
  <c r="F9" i="4"/>
  <c r="F6" i="4"/>
  <c r="F11" i="4"/>
  <c r="H25" i="2"/>
  <c r="H9" i="4"/>
  <c r="H11" i="4"/>
  <c r="H6" i="4"/>
  <c r="E25" i="2"/>
  <c r="E9" i="4"/>
  <c r="E6" i="4"/>
  <c r="E11" i="4"/>
  <c r="H5" i="4"/>
  <c r="D25" i="2"/>
  <c r="D9" i="4"/>
  <c r="D6" i="4"/>
  <c r="D11" i="4"/>
  <c r="F5" i="4"/>
  <c r="E5" i="4"/>
</calcChain>
</file>

<file path=xl/sharedStrings.xml><?xml version="1.0" encoding="utf-8"?>
<sst xmlns="http://schemas.openxmlformats.org/spreadsheetml/2006/main" count="96" uniqueCount="87">
  <si>
    <t>ASSETS</t>
  </si>
  <si>
    <t>NON CURRENT ASSETS</t>
  </si>
  <si>
    <t xml:space="preserve">Property,Plant  and  Equipment </t>
  </si>
  <si>
    <t>CURRENT ASSETS</t>
  </si>
  <si>
    <t>Cash and Cash Equivalents</t>
  </si>
  <si>
    <t>Share Capital</t>
  </si>
  <si>
    <t>Retained Earnings</t>
  </si>
  <si>
    <t>Deferred Tax Liability</t>
  </si>
  <si>
    <t>Gross Profit</t>
  </si>
  <si>
    <t>Operating Profit</t>
  </si>
  <si>
    <t>Cost of goods sold</t>
  </si>
  <si>
    <t>Inventories</t>
  </si>
  <si>
    <t>Accounts Receivable</t>
  </si>
  <si>
    <t>Advances, Deposits &amp; Pre-Payments</t>
  </si>
  <si>
    <t xml:space="preserve">Acquisition of Fixed Assets </t>
  </si>
  <si>
    <t>Long Term Loan</t>
  </si>
  <si>
    <t>Provision for Income Tax</t>
  </si>
  <si>
    <t>Provision for WPPF and Welfare Fund</t>
  </si>
  <si>
    <t>Finance Income</t>
  </si>
  <si>
    <t>Contribution to WPPF and Welfare Fund</t>
  </si>
  <si>
    <t>Investments</t>
  </si>
  <si>
    <t>Account Payable</t>
  </si>
  <si>
    <t>At Cost/Revaluation</t>
  </si>
  <si>
    <t>Accumulated Depreciation</t>
  </si>
  <si>
    <t>Inter Company Receivable</t>
  </si>
  <si>
    <t>Stores &amp; Spare Parts in Transit</t>
  </si>
  <si>
    <t>Advance Income tax</t>
  </si>
  <si>
    <t>Tax Holiday Reserve</t>
  </si>
  <si>
    <t>Trade Creditors</t>
  </si>
  <si>
    <t>Other Creditors</t>
  </si>
  <si>
    <t>Bank Overdraft</t>
  </si>
  <si>
    <t>Inter Company Payable</t>
  </si>
  <si>
    <t>Liability for Share Money Money Refundable</t>
  </si>
  <si>
    <t>Short Term Loan</t>
  </si>
  <si>
    <t>Administrative &amp; Selling &amp; Distribution Expenses</t>
  </si>
  <si>
    <t>Cash Received from Turnover</t>
  </si>
  <si>
    <t>Payment for Cost and Other Expenses</t>
  </si>
  <si>
    <t>Investment</t>
  </si>
  <si>
    <t>Investment in Current Asset</t>
  </si>
  <si>
    <t>Sundry Creditors</t>
  </si>
  <si>
    <t>Refundable Share Money</t>
  </si>
  <si>
    <t>Financial Cost</t>
  </si>
  <si>
    <t>Deferred Tax Current Year</t>
  </si>
  <si>
    <t>Cash Dividend Paid</t>
  </si>
  <si>
    <t>Income Tax Paid</t>
  </si>
  <si>
    <t>Financing Cost Paid/Income</t>
  </si>
  <si>
    <t>Other Finance Inter Company</t>
  </si>
  <si>
    <t>Short term Loan Received/Repaid</t>
  </si>
  <si>
    <t>Cash Received from Financial income</t>
  </si>
  <si>
    <t>Cash generated/used in operations</t>
  </si>
  <si>
    <t>Debt to Equity</t>
  </si>
  <si>
    <t>Current Ratio</t>
  </si>
  <si>
    <t>Net Margin</t>
  </si>
  <si>
    <t>Operating Margin</t>
  </si>
  <si>
    <t>Balance Sheet</t>
  </si>
  <si>
    <t>As at year end</t>
  </si>
  <si>
    <t>Liabilities and Capital</t>
  </si>
  <si>
    <t>Liabilities</t>
  </si>
  <si>
    <t>Shareholders’ Equity</t>
  </si>
  <si>
    <t>Current Liabilities</t>
  </si>
  <si>
    <t>Non Current Liabilities</t>
  </si>
  <si>
    <t>Net assets value per share</t>
  </si>
  <si>
    <t>Shares to calculate NAVPS</t>
  </si>
  <si>
    <t>Income Statement</t>
  </si>
  <si>
    <t>Net Revenues</t>
  </si>
  <si>
    <t>Operating Incomes/Expenses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</si>
  <si>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</si>
  <si>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</si>
  <si>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</si>
  <si>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</si>
  <si>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</si>
  <si>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</si>
  <si>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</si>
  <si>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</si>
  <si>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</si>
  <si>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</si>
  <si>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</si>
  <si>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</si>
  <si>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</si>
  <si>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</si>
  <si>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</si>
  <si>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</si>
  <si>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Return on Asset (ROA)</t>
  </si>
  <si>
    <t>Return on Equity (ROE)</t>
  </si>
  <si>
    <t>Return on Invested Capital (ROIC)</t>
  </si>
  <si>
    <t>Deshbandhu Polymer Limited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</si>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</sst>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[$-409]d\-mmm\-yy;@"/>
    <numFmt numFmtId="166" formatCode="0.0%"/>
    <numFmt numFmtId="167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0">
    <xf numFmtId="0" fontId="0" fillId="0" borderId="0" xfId="0"/>
    <xf numFmtId="41" fontId="0" fillId="0" borderId="0" xfId="0" applyNumberFormat="1"/>
    <xf numFmtId="41" fontId="1" fillId="0" borderId="0" xfId="0" applyNumberFormat="1" applyFont="1"/>
    <xf numFmtId="41" fontId="0" fillId="0" borderId="0" xfId="0" applyNumberFormat="1" applyFont="1"/>
    <xf numFmtId="41" fontId="0" fillId="0" borderId="4" xfId="0" applyNumberFormat="1" applyFont="1" applyBorder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41" fontId="0" fillId="0" borderId="1" xfId="0" applyNumberFormat="1" applyBorder="1"/>
    <xf numFmtId="41" fontId="1" fillId="0" borderId="0" xfId="0" applyNumberFormat="1" applyFont="1" applyBorder="1"/>
    <xf numFmtId="41" fontId="0" fillId="0" borderId="0" xfId="0" applyNumberFormat="1" applyFont="1" applyBorder="1"/>
    <xf numFmtId="41" fontId="1" fillId="0" borderId="2" xfId="0" applyNumberFormat="1" applyFont="1" applyBorder="1"/>
    <xf numFmtId="41" fontId="0" fillId="0" borderId="0" xfId="0" applyNumberFormat="1" applyBorder="1"/>
    <xf numFmtId="164" fontId="1" fillId="0" borderId="3" xfId="0" applyNumberFormat="1" applyFont="1" applyBorder="1"/>
    <xf numFmtId="41" fontId="1" fillId="0" borderId="4" xfId="0" applyNumberFormat="1" applyFont="1" applyBorder="1"/>
    <xf numFmtId="41" fontId="0" fillId="0" borderId="0" xfId="0" applyNumberFormat="1" applyAlignment="1">
      <alignment wrapText="1"/>
    </xf>
    <xf numFmtId="41" fontId="3" fillId="0" borderId="4" xfId="0" applyNumberFormat="1" applyFont="1" applyBorder="1"/>
    <xf numFmtId="43" fontId="1" fillId="0" borderId="0" xfId="0" applyNumberFormat="1" applyFont="1"/>
    <xf numFmtId="166" fontId="0" fillId="0" borderId="0" xfId="1" applyNumberFormat="1" applyFont="1"/>
    <xf numFmtId="167" fontId="0" fillId="0" borderId="0" xfId="0" applyNumberFormat="1"/>
    <xf numFmtId="0" fontId="1" fillId="0" borderId="0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7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0"/>
  <sheetViews>
    <sheetView workbookViewId="0">
      <pane xSplit="1" ySplit="4" topLeftCell="B41" activePane="bottomRight" state="frozen"/>
      <selection pane="topRight" activeCell="B1" sqref="B1"/>
      <selection pane="bottomLeft" activeCell="A6" sqref="A6"/>
      <selection pane="bottomRight" activeCell="H52" sqref="H52"/>
    </sheetView>
  </sheetViews>
  <sheetFormatPr defaultRowHeight="15" x14ac:dyDescent="0.25"/>
  <cols>
    <col min="1" max="1" width="36.7109375" style="1" customWidth="1"/>
    <col min="2" max="2" width="14.42578125" style="1" bestFit="1" customWidth="1"/>
    <col min="3" max="9" width="14.28515625" style="1" bestFit="1" customWidth="1"/>
    <col min="10" max="16384" width="9.140625" style="1"/>
  </cols>
  <sheetData>
    <row r="1" spans="1:10" x14ac:dyDescent="0.25">
      <c r="A1" s="29" t="s">
        <v>85</v>
      </c>
      <c r="B1"/>
      <c r="C1"/>
      <c r="D1"/>
      <c r="E1"/>
      <c r="F1"/>
      <c r="G1"/>
      <c r="H1"/>
      <c r="I1"/>
    </row>
    <row r="2" spans="1:10" x14ac:dyDescent="0.25">
      <c r="A2" s="20" t="s">
        <v>54</v>
      </c>
      <c r="B2"/>
      <c r="C2"/>
      <c r="D2"/>
      <c r="E2"/>
      <c r="F2"/>
      <c r="G2"/>
      <c r="H2"/>
      <c r="I2"/>
    </row>
    <row r="3" spans="1:10" x14ac:dyDescent="0.25">
      <c r="A3" t="s">
        <v>55</v>
      </c>
      <c r="B3" s="21"/>
      <c r="C3" s="21"/>
      <c r="D3" s="21"/>
      <c r="E3" s="21"/>
      <c r="F3" s="21"/>
      <c r="G3" s="21"/>
      <c r="H3" s="21"/>
      <c r="I3" s="21"/>
    </row>
    <row r="4" spans="1:10" s="7" customFormat="1" x14ac:dyDescent="0.25">
      <c r="A4"/>
      <c r="B4" s="21">
        <v>2012</v>
      </c>
      <c r="C4" s="21">
        <v>2013</v>
      </c>
      <c r="D4" s="21">
        <v>2014</v>
      </c>
      <c r="E4" s="21">
        <v>2015</v>
      </c>
      <c r="F4" s="21">
        <v>2016</v>
      </c>
      <c r="G4" s="21">
        <v>2017</v>
      </c>
      <c r="H4" s="21">
        <v>2018</v>
      </c>
      <c r="I4" s="21">
        <v>2019</v>
      </c>
    </row>
    <row r="5" spans="1:10" x14ac:dyDescent="0.25">
      <c r="A5" s="22" t="s">
        <v>0</v>
      </c>
    </row>
    <row r="6" spans="1:10" x14ac:dyDescent="0.25">
      <c r="A6" s="23" t="s">
        <v>1</v>
      </c>
      <c r="B6" s="2">
        <f t="shared" ref="B6:I6" si="0">SUM(B9,B11)</f>
        <v>311965353</v>
      </c>
      <c r="C6" s="2">
        <f t="shared" si="0"/>
        <v>318339039</v>
      </c>
      <c r="D6" s="2">
        <f t="shared" si="0"/>
        <v>367380045</v>
      </c>
      <c r="E6" s="2">
        <f t="shared" si="0"/>
        <v>368132536</v>
      </c>
      <c r="F6" s="2">
        <f t="shared" si="0"/>
        <v>358328201</v>
      </c>
      <c r="G6" s="2">
        <f t="shared" si="0"/>
        <v>361646029</v>
      </c>
      <c r="H6" s="2">
        <f t="shared" si="0"/>
        <v>355142498</v>
      </c>
      <c r="I6" s="2">
        <f t="shared" si="0"/>
        <v>442313002</v>
      </c>
    </row>
    <row r="7" spans="1:10" x14ac:dyDescent="0.25">
      <c r="A7" s="1" t="s">
        <v>2</v>
      </c>
      <c r="B7" s="3">
        <v>352003725</v>
      </c>
      <c r="C7" s="1">
        <v>375321068</v>
      </c>
      <c r="D7" s="1">
        <v>366702113</v>
      </c>
      <c r="E7" s="1">
        <v>367468030</v>
      </c>
      <c r="F7" s="3">
        <v>475108751</v>
      </c>
      <c r="G7" s="3">
        <v>499373269</v>
      </c>
      <c r="H7" s="1">
        <v>514937045</v>
      </c>
      <c r="I7" s="1">
        <v>441596074</v>
      </c>
    </row>
    <row r="8" spans="1:10" x14ac:dyDescent="0.25">
      <c r="A8" s="1" t="s">
        <v>22</v>
      </c>
      <c r="B8" s="3">
        <v>-40752442</v>
      </c>
      <c r="C8" s="1">
        <v>-57701099</v>
      </c>
      <c r="D8" s="1">
        <v>0</v>
      </c>
      <c r="E8" s="1">
        <v>0</v>
      </c>
      <c r="F8" s="3">
        <v>-117385989</v>
      </c>
      <c r="G8" s="3">
        <v>-138444168</v>
      </c>
      <c r="H8" s="1">
        <v>-160511475</v>
      </c>
      <c r="I8" s="1">
        <v>716928</v>
      </c>
    </row>
    <row r="9" spans="1:10" x14ac:dyDescent="0.25">
      <c r="A9" s="1" t="s">
        <v>23</v>
      </c>
      <c r="B9" s="4">
        <f>B7+B8</f>
        <v>311251283</v>
      </c>
      <c r="C9" s="4">
        <f t="shared" ref="C9:F9" si="1">C7+C8</f>
        <v>317619969</v>
      </c>
      <c r="D9" s="4">
        <f t="shared" si="1"/>
        <v>366702113</v>
      </c>
      <c r="E9" s="4">
        <f t="shared" si="1"/>
        <v>367468030</v>
      </c>
      <c r="F9" s="4">
        <f t="shared" si="1"/>
        <v>357722762</v>
      </c>
      <c r="G9" s="4">
        <f>G7+G8</f>
        <v>360929101</v>
      </c>
      <c r="H9" s="4">
        <f>H7+H8</f>
        <v>354425570</v>
      </c>
      <c r="I9" s="4">
        <f>I7+I8</f>
        <v>442313002</v>
      </c>
    </row>
    <row r="10" spans="1:10" x14ac:dyDescent="0.25">
      <c r="B10" s="3"/>
      <c r="F10" s="3"/>
      <c r="G10" s="3"/>
    </row>
    <row r="11" spans="1:10" x14ac:dyDescent="0.25">
      <c r="A11" s="23" t="s">
        <v>20</v>
      </c>
      <c r="B11" s="3">
        <v>714070</v>
      </c>
      <c r="C11" s="1">
        <v>719070</v>
      </c>
      <c r="D11" s="1">
        <v>677932</v>
      </c>
      <c r="E11" s="1">
        <v>664506</v>
      </c>
      <c r="F11" s="1">
        <v>605439</v>
      </c>
      <c r="G11" s="3">
        <v>716928</v>
      </c>
      <c r="H11" s="3">
        <v>716928</v>
      </c>
      <c r="I11" s="3"/>
    </row>
    <row r="13" spans="1:10" x14ac:dyDescent="0.25">
      <c r="A13" s="23" t="s">
        <v>3</v>
      </c>
      <c r="B13" s="2">
        <f>SUM(B14:B20)</f>
        <v>699889750</v>
      </c>
      <c r="C13" s="2">
        <f>SUM(C14:C20)</f>
        <v>742280023</v>
      </c>
      <c r="D13" s="2">
        <f>SUM(D14:D20)</f>
        <v>702524667</v>
      </c>
      <c r="E13" s="2">
        <f>SUM(E14:E20)-1</f>
        <v>897105467</v>
      </c>
      <c r="F13" s="2">
        <f>SUM(F14:F20)</f>
        <v>762444000</v>
      </c>
      <c r="G13" s="2">
        <f>SUM(G14:G20)</f>
        <v>1271207698</v>
      </c>
      <c r="H13" s="2">
        <f t="shared" ref="H13:J13" si="2">SUM(H14:H20)</f>
        <v>1405735889</v>
      </c>
      <c r="I13" s="2">
        <f t="shared" si="2"/>
        <v>1517911317</v>
      </c>
      <c r="J13" s="2">
        <f t="shared" si="2"/>
        <v>0</v>
      </c>
    </row>
    <row r="14" spans="1:10" x14ac:dyDescent="0.25">
      <c r="A14" s="3" t="s">
        <v>11</v>
      </c>
      <c r="B14" s="3">
        <v>160317402</v>
      </c>
      <c r="C14" s="3">
        <v>115892702</v>
      </c>
      <c r="D14" s="3">
        <v>182975435</v>
      </c>
      <c r="E14" s="3">
        <v>198517329</v>
      </c>
      <c r="F14" s="3">
        <v>191907574</v>
      </c>
      <c r="G14" s="3">
        <v>117596205</v>
      </c>
      <c r="H14" s="1">
        <v>143522703</v>
      </c>
      <c r="I14" s="1">
        <v>220491223</v>
      </c>
    </row>
    <row r="15" spans="1:10" x14ac:dyDescent="0.25">
      <c r="A15" s="1" t="s">
        <v>13</v>
      </c>
      <c r="B15" s="3">
        <v>20577017</v>
      </c>
      <c r="C15" s="3">
        <v>26468796</v>
      </c>
      <c r="D15" s="3">
        <v>37805471</v>
      </c>
      <c r="E15" s="3">
        <v>66539266</v>
      </c>
      <c r="F15" s="3">
        <v>77975122</v>
      </c>
      <c r="G15" s="3">
        <v>92997781</v>
      </c>
      <c r="H15" s="1">
        <v>169892545</v>
      </c>
      <c r="I15" s="1">
        <v>141797403</v>
      </c>
    </row>
    <row r="16" spans="1:10" x14ac:dyDescent="0.25">
      <c r="A16" s="1" t="s">
        <v>4</v>
      </c>
      <c r="B16" s="3">
        <v>241407062</v>
      </c>
      <c r="C16" s="1">
        <v>25908267</v>
      </c>
      <c r="D16" s="3">
        <v>20766016</v>
      </c>
      <c r="E16" s="3">
        <v>21397069</v>
      </c>
      <c r="F16" s="3">
        <v>11084622</v>
      </c>
      <c r="G16" s="3">
        <v>34199542</v>
      </c>
      <c r="H16" s="1">
        <v>15844062</v>
      </c>
      <c r="I16" s="1">
        <v>28249941</v>
      </c>
    </row>
    <row r="17" spans="1:9" x14ac:dyDescent="0.25">
      <c r="A17" s="1" t="s">
        <v>12</v>
      </c>
      <c r="B17" s="1">
        <v>127908561</v>
      </c>
      <c r="C17" s="1">
        <v>203885951</v>
      </c>
      <c r="D17" s="1">
        <v>229322489</v>
      </c>
      <c r="E17" s="1">
        <v>245715962</v>
      </c>
      <c r="F17" s="1">
        <v>225145094</v>
      </c>
      <c r="G17" s="1">
        <v>353547200</v>
      </c>
      <c r="H17" s="1">
        <v>300323635</v>
      </c>
      <c r="I17" s="1">
        <v>267304556</v>
      </c>
    </row>
    <row r="18" spans="1:9" x14ac:dyDescent="0.25">
      <c r="A18" s="1" t="s">
        <v>24</v>
      </c>
      <c r="B18" s="1">
        <v>110824362</v>
      </c>
      <c r="C18" s="1">
        <v>215016525</v>
      </c>
      <c r="D18" s="1">
        <v>67049625</v>
      </c>
      <c r="E18" s="1">
        <v>131336045</v>
      </c>
      <c r="F18" s="1">
        <v>92715484</v>
      </c>
      <c r="G18" s="1">
        <v>146843968</v>
      </c>
      <c r="H18" s="1">
        <v>178987434</v>
      </c>
      <c r="I18" s="1">
        <v>158594340</v>
      </c>
    </row>
    <row r="19" spans="1:9" x14ac:dyDescent="0.25">
      <c r="A19" s="1" t="s">
        <v>25</v>
      </c>
      <c r="B19" s="1">
        <v>16350680</v>
      </c>
      <c r="C19" s="1">
        <v>105668899</v>
      </c>
      <c r="D19" s="1">
        <v>83190143</v>
      </c>
      <c r="E19" s="1">
        <v>113563617</v>
      </c>
      <c r="F19" s="1">
        <v>34446939</v>
      </c>
      <c r="G19" s="1">
        <v>336932180</v>
      </c>
      <c r="H19" s="1">
        <v>373854439</v>
      </c>
      <c r="I19" s="1">
        <v>446329786</v>
      </c>
    </row>
    <row r="20" spans="1:9" x14ac:dyDescent="0.25">
      <c r="A20" s="1" t="s">
        <v>26</v>
      </c>
      <c r="B20" s="1">
        <v>22504666</v>
      </c>
      <c r="C20" s="1">
        <v>49438883</v>
      </c>
      <c r="D20" s="1">
        <v>81415488</v>
      </c>
      <c r="E20" s="1">
        <v>120036180</v>
      </c>
      <c r="F20" s="1">
        <v>129169165</v>
      </c>
      <c r="G20" s="1">
        <v>189090822</v>
      </c>
      <c r="H20" s="1">
        <v>223311071</v>
      </c>
      <c r="I20" s="1">
        <v>255144068</v>
      </c>
    </row>
    <row r="22" spans="1:9" x14ac:dyDescent="0.25">
      <c r="A22" s="2"/>
      <c r="B22" s="2">
        <f>SUM(B6,B13)</f>
        <v>1011855103</v>
      </c>
      <c r="C22" s="2">
        <f>SUM(C6,C13)</f>
        <v>1060619062</v>
      </c>
      <c r="D22" s="2">
        <f>SUM(D6,D13)-1</f>
        <v>1069904711</v>
      </c>
      <c r="E22" s="2">
        <f>SUM(E6,E13)</f>
        <v>1265238003</v>
      </c>
      <c r="F22" s="2">
        <f>SUM(F6,F13)</f>
        <v>1120772201</v>
      </c>
      <c r="G22" s="2">
        <f>SUM(G6,G13)+4</f>
        <v>1632853731</v>
      </c>
      <c r="H22" s="2">
        <f>SUM(H6,H13)-1</f>
        <v>1760878386</v>
      </c>
      <c r="I22" s="2">
        <f>SUM(I6,I13)</f>
        <v>1960224319</v>
      </c>
    </row>
    <row r="24" spans="1:9" ht="15.75" x14ac:dyDescent="0.25">
      <c r="A24" s="24" t="s">
        <v>56</v>
      </c>
    </row>
    <row r="25" spans="1:9" ht="15.75" x14ac:dyDescent="0.25">
      <c r="A25" s="25" t="s">
        <v>57</v>
      </c>
    </row>
    <row r="26" spans="1:9" x14ac:dyDescent="0.25">
      <c r="A26" s="23" t="s">
        <v>60</v>
      </c>
      <c r="B26" s="2">
        <f>SUM(B27:B29)</f>
        <v>6533744</v>
      </c>
      <c r="C26" s="2">
        <f t="shared" ref="C26:I26" si="3">SUM(C27:C29)</f>
        <v>47667380</v>
      </c>
      <c r="D26" s="2">
        <f t="shared" si="3"/>
        <v>66228952</v>
      </c>
      <c r="E26" s="2">
        <f t="shared" si="3"/>
        <v>62069079</v>
      </c>
      <c r="F26" s="2">
        <f t="shared" si="3"/>
        <v>77326638</v>
      </c>
      <c r="G26" s="2">
        <f t="shared" si="3"/>
        <v>72386073</v>
      </c>
      <c r="H26" s="2">
        <f t="shared" si="3"/>
        <v>70797650</v>
      </c>
      <c r="I26" s="2">
        <f t="shared" si="3"/>
        <v>66489985</v>
      </c>
    </row>
    <row r="27" spans="1:9" x14ac:dyDescent="0.25">
      <c r="A27" s="3" t="s">
        <v>15</v>
      </c>
      <c r="B27" s="3">
        <v>6533744</v>
      </c>
      <c r="C27" s="3">
        <v>1314378</v>
      </c>
      <c r="D27" s="3">
        <v>66228952</v>
      </c>
      <c r="E27" s="3">
        <v>0</v>
      </c>
      <c r="F27" s="3">
        <v>0</v>
      </c>
      <c r="G27" s="3">
        <v>0</v>
      </c>
      <c r="H27" s="3">
        <v>0</v>
      </c>
      <c r="I27" s="3"/>
    </row>
    <row r="28" spans="1:9" x14ac:dyDescent="0.25">
      <c r="A28" s="3" t="s">
        <v>7</v>
      </c>
      <c r="B28" s="3">
        <v>0</v>
      </c>
      <c r="C28" s="3">
        <v>46353002</v>
      </c>
      <c r="D28" s="3">
        <v>0</v>
      </c>
      <c r="E28" s="3">
        <v>62069079</v>
      </c>
      <c r="F28" s="3">
        <v>77326638</v>
      </c>
      <c r="G28" s="3">
        <v>72386073</v>
      </c>
      <c r="H28" s="3">
        <v>70797650</v>
      </c>
      <c r="I28" s="3">
        <v>66489985</v>
      </c>
    </row>
    <row r="30" spans="1:9" x14ac:dyDescent="0.25">
      <c r="A30" s="23" t="s">
        <v>59</v>
      </c>
      <c r="B30" s="2">
        <f>SUM(B31:B39)</f>
        <v>452293501</v>
      </c>
      <c r="C30" s="2">
        <f t="shared" ref="C30:G30" si="4">SUM(C31:C39)</f>
        <v>497566586</v>
      </c>
      <c r="D30" s="2">
        <f t="shared" si="4"/>
        <v>435093108</v>
      </c>
      <c r="E30" s="2">
        <f t="shared" si="4"/>
        <v>611556524</v>
      </c>
      <c r="F30" s="2">
        <f t="shared" si="4"/>
        <v>438861137</v>
      </c>
      <c r="G30" s="2">
        <f t="shared" si="4"/>
        <v>935389473</v>
      </c>
      <c r="H30" s="2">
        <f>SUM(H31:H39)+1</f>
        <v>1030583697</v>
      </c>
      <c r="I30" s="2">
        <f>SUM(I31:I39)</f>
        <v>1236176825</v>
      </c>
    </row>
    <row r="31" spans="1:9" x14ac:dyDescent="0.25">
      <c r="A31" s="3" t="s">
        <v>28</v>
      </c>
      <c r="B31" s="3">
        <v>52319605</v>
      </c>
      <c r="C31" s="3">
        <v>163948906</v>
      </c>
      <c r="D31" s="3">
        <v>0</v>
      </c>
      <c r="E31" s="3">
        <v>0</v>
      </c>
      <c r="F31" s="3">
        <v>0</v>
      </c>
      <c r="G31" s="3">
        <v>0</v>
      </c>
    </row>
    <row r="32" spans="1:9" x14ac:dyDescent="0.25">
      <c r="A32" s="1" t="s">
        <v>21</v>
      </c>
      <c r="B32" s="1">
        <v>3524812</v>
      </c>
      <c r="C32" s="1">
        <v>4880241</v>
      </c>
      <c r="D32" s="1">
        <v>24079363</v>
      </c>
      <c r="E32" s="1">
        <v>15800061</v>
      </c>
      <c r="F32" s="1">
        <v>9273925</v>
      </c>
      <c r="G32" s="1">
        <v>7545858</v>
      </c>
      <c r="H32" s="1">
        <v>7587964</v>
      </c>
      <c r="I32" s="1">
        <v>5730154</v>
      </c>
    </row>
    <row r="33" spans="1:9" x14ac:dyDescent="0.25">
      <c r="A33" s="1" t="s">
        <v>29</v>
      </c>
      <c r="B33" s="1">
        <v>2269464</v>
      </c>
      <c r="C33" s="1">
        <v>26145578</v>
      </c>
      <c r="D33" s="1">
        <v>17622722</v>
      </c>
      <c r="E33" s="1">
        <v>8520604</v>
      </c>
      <c r="F33" s="1">
        <v>10147834</v>
      </c>
      <c r="G33" s="1">
        <v>7820235</v>
      </c>
      <c r="H33" s="1">
        <v>8039454</v>
      </c>
      <c r="I33" s="1">
        <v>14356838</v>
      </c>
    </row>
    <row r="34" spans="1:9" x14ac:dyDescent="0.25">
      <c r="A34" s="1" t="s">
        <v>30</v>
      </c>
      <c r="B34" s="1">
        <v>90318372</v>
      </c>
      <c r="C34" s="1">
        <v>96647230</v>
      </c>
      <c r="D34" s="1">
        <v>89711332</v>
      </c>
      <c r="E34" s="1">
        <v>213357184</v>
      </c>
      <c r="F34" s="1">
        <v>216729121</v>
      </c>
      <c r="G34" s="1">
        <v>214637190</v>
      </c>
      <c r="H34" s="1">
        <v>240658591</v>
      </c>
      <c r="I34" s="1">
        <v>234645434</v>
      </c>
    </row>
    <row r="35" spans="1:9" x14ac:dyDescent="0.25">
      <c r="A35" s="1" t="s">
        <v>31</v>
      </c>
      <c r="B35" s="1">
        <v>4449000</v>
      </c>
      <c r="C35" s="1">
        <v>41770450</v>
      </c>
      <c r="D35" s="1">
        <v>2200000</v>
      </c>
      <c r="E35" s="1">
        <v>1700000</v>
      </c>
      <c r="F35" s="1">
        <v>0</v>
      </c>
      <c r="G35" s="1">
        <v>0</v>
      </c>
    </row>
    <row r="36" spans="1:9" x14ac:dyDescent="0.25">
      <c r="A36" s="1" t="s">
        <v>32</v>
      </c>
      <c r="B36" s="1">
        <v>14979588</v>
      </c>
      <c r="C36" s="1">
        <v>16138635</v>
      </c>
      <c r="D36" s="1">
        <v>15044500</v>
      </c>
      <c r="E36" s="1">
        <v>14964500</v>
      </c>
      <c r="F36" s="1">
        <v>14929500</v>
      </c>
      <c r="G36" s="1">
        <v>14929500</v>
      </c>
      <c r="H36" s="1">
        <v>14924500</v>
      </c>
      <c r="I36" s="1">
        <v>14924500</v>
      </c>
    </row>
    <row r="37" spans="1:9" x14ac:dyDescent="0.25">
      <c r="A37" s="1" t="s">
        <v>17</v>
      </c>
      <c r="B37" s="1">
        <v>4351496</v>
      </c>
      <c r="C37" s="1">
        <v>6653510</v>
      </c>
      <c r="D37" s="1">
        <v>10705704</v>
      </c>
      <c r="E37" s="1">
        <v>1732064</v>
      </c>
      <c r="F37" s="1">
        <v>1367730</v>
      </c>
      <c r="G37" s="1">
        <v>1029447</v>
      </c>
      <c r="H37" s="1">
        <v>2188695</v>
      </c>
      <c r="I37" s="1">
        <v>1629025</v>
      </c>
    </row>
    <row r="38" spans="1:9" x14ac:dyDescent="0.25">
      <c r="A38" s="1" t="s">
        <v>16</v>
      </c>
      <c r="B38" s="1">
        <v>17917363</v>
      </c>
      <c r="C38" s="1">
        <v>29945385</v>
      </c>
      <c r="D38" s="1">
        <v>37879633</v>
      </c>
      <c r="E38" s="1">
        <v>39723529</v>
      </c>
      <c r="F38" s="1">
        <v>23493234</v>
      </c>
      <c r="G38" s="1">
        <v>28640469</v>
      </c>
      <c r="H38" s="1">
        <v>39583946</v>
      </c>
      <c r="I38" s="1">
        <v>47729073</v>
      </c>
    </row>
    <row r="39" spans="1:9" x14ac:dyDescent="0.25">
      <c r="A39" s="1" t="s">
        <v>33</v>
      </c>
      <c r="B39" s="1">
        <v>262163801</v>
      </c>
      <c r="C39" s="1">
        <v>111436651</v>
      </c>
      <c r="D39" s="1">
        <v>237849854</v>
      </c>
      <c r="E39" s="1">
        <v>315758582</v>
      </c>
      <c r="F39" s="1">
        <v>162919793</v>
      </c>
      <c r="G39" s="1">
        <v>660786774</v>
      </c>
      <c r="H39" s="1">
        <v>717600546</v>
      </c>
      <c r="I39" s="1">
        <v>917161801</v>
      </c>
    </row>
    <row r="40" spans="1:9" x14ac:dyDescent="0.25">
      <c r="A40" s="2"/>
    </row>
    <row r="41" spans="1:9" x14ac:dyDescent="0.25">
      <c r="A41" s="2"/>
      <c r="B41" s="2">
        <f>SUM(B30,B26)</f>
        <v>458827245</v>
      </c>
      <c r="C41" s="2">
        <f t="shared" ref="C41:I41" si="5">SUM(C30,C26)</f>
        <v>545233966</v>
      </c>
      <c r="D41" s="2">
        <f t="shared" si="5"/>
        <v>501322060</v>
      </c>
      <c r="E41" s="2">
        <f t="shared" si="5"/>
        <v>673625603</v>
      </c>
      <c r="F41" s="2">
        <f t="shared" si="5"/>
        <v>516187775</v>
      </c>
      <c r="G41" s="2">
        <f t="shared" si="5"/>
        <v>1007775546</v>
      </c>
      <c r="H41" s="2">
        <f t="shared" si="5"/>
        <v>1101381347</v>
      </c>
      <c r="I41" s="2">
        <f t="shared" si="5"/>
        <v>1302666810</v>
      </c>
    </row>
    <row r="42" spans="1:9" x14ac:dyDescent="0.25">
      <c r="A42" s="2"/>
      <c r="B42" s="2"/>
      <c r="C42" s="2"/>
      <c r="D42" s="2"/>
      <c r="E42" s="2"/>
      <c r="F42" s="2"/>
    </row>
    <row r="43" spans="1:9" x14ac:dyDescent="0.25">
      <c r="A43" s="23" t="s">
        <v>58</v>
      </c>
      <c r="B43" s="2">
        <f>SUM(B44:B46)</f>
        <v>553027858</v>
      </c>
      <c r="C43" s="2">
        <f t="shared" ref="C43:I43" si="6">SUM(C44:C46)</f>
        <v>515385096</v>
      </c>
      <c r="D43" s="2">
        <f t="shared" si="6"/>
        <v>568582651</v>
      </c>
      <c r="E43" s="2">
        <f t="shared" si="6"/>
        <v>591612399</v>
      </c>
      <c r="F43" s="2">
        <f t="shared" si="6"/>
        <v>604584426</v>
      </c>
      <c r="G43" s="2">
        <f t="shared" si="6"/>
        <v>625078186</v>
      </c>
      <c r="H43" s="2">
        <f t="shared" si="6"/>
        <v>659497039</v>
      </c>
      <c r="I43" s="2">
        <f t="shared" si="6"/>
        <v>657557510</v>
      </c>
    </row>
    <row r="44" spans="1:9" x14ac:dyDescent="0.25">
      <c r="A44" s="1" t="s">
        <v>5</v>
      </c>
      <c r="B44" s="1">
        <v>460000000</v>
      </c>
      <c r="C44" s="1">
        <v>483000000</v>
      </c>
      <c r="D44" s="1">
        <v>507150000</v>
      </c>
      <c r="E44" s="1">
        <v>557865000</v>
      </c>
      <c r="F44" s="1">
        <v>557865000</v>
      </c>
      <c r="G44" s="1">
        <v>557865000</v>
      </c>
      <c r="H44" s="1">
        <v>613651500</v>
      </c>
      <c r="I44" s="1">
        <v>613651500</v>
      </c>
    </row>
    <row r="45" spans="1:9" x14ac:dyDescent="0.25">
      <c r="A45" s="1" t="s">
        <v>27</v>
      </c>
      <c r="B45" s="1">
        <v>37329338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9" x14ac:dyDescent="0.25">
      <c r="A46" s="1" t="s">
        <v>6</v>
      </c>
      <c r="B46" s="1">
        <v>55698520</v>
      </c>
      <c r="C46" s="1">
        <v>32385096</v>
      </c>
      <c r="D46" s="1">
        <v>61432651</v>
      </c>
      <c r="E46" s="1">
        <v>33747399</v>
      </c>
      <c r="F46" s="1">
        <v>46719426</v>
      </c>
      <c r="G46" s="1">
        <v>67213186</v>
      </c>
      <c r="H46" s="1">
        <v>45845539</v>
      </c>
      <c r="I46" s="1">
        <v>43906010</v>
      </c>
    </row>
    <row r="47" spans="1:9" x14ac:dyDescent="0.25">
      <c r="A47" s="2"/>
      <c r="B47" s="2">
        <f>SUM(B41,B43)</f>
        <v>1011855103</v>
      </c>
      <c r="C47" s="2">
        <f>SUM(C41,C43)</f>
        <v>1060619062</v>
      </c>
      <c r="D47" s="2">
        <f>SUM(D41,D43)</f>
        <v>1069904711</v>
      </c>
      <c r="E47" s="2">
        <f>SUM(E41,E43)+1</f>
        <v>1265238003</v>
      </c>
      <c r="F47" s="2">
        <f>SUM(F41,F43)</f>
        <v>1120772201</v>
      </c>
      <c r="G47" s="2">
        <f>SUM(G41,G43)-1</f>
        <v>1632853731</v>
      </c>
      <c r="H47" s="2">
        <f>SUM(H41,H43)</f>
        <v>1760878386</v>
      </c>
      <c r="I47" s="2">
        <f>SUM(I41,I43)</f>
        <v>1960224320</v>
      </c>
    </row>
    <row r="48" spans="1:9" x14ac:dyDescent="0.25">
      <c r="A48"/>
    </row>
    <row r="49" spans="1:9" s="6" customFormat="1" x14ac:dyDescent="0.25">
      <c r="A49" s="26" t="s">
        <v>61</v>
      </c>
      <c r="B49" s="5">
        <f t="shared" ref="B49:I49" si="7">B43/(B44/10)</f>
        <v>12.022344739130435</v>
      </c>
      <c r="C49" s="5">
        <f t="shared" si="7"/>
        <v>10.670498881987578</v>
      </c>
      <c r="D49" s="5">
        <f t="shared" si="7"/>
        <v>11.211330986887509</v>
      </c>
      <c r="E49" s="5">
        <f t="shared" si="7"/>
        <v>10.604938452851496</v>
      </c>
      <c r="F49" s="5">
        <f t="shared" si="7"/>
        <v>10.837468312226076</v>
      </c>
      <c r="G49" s="5">
        <f t="shared" si="7"/>
        <v>11.204828874369246</v>
      </c>
      <c r="H49" s="5">
        <f t="shared" si="7"/>
        <v>10.747094059087283</v>
      </c>
      <c r="I49" s="5">
        <f t="shared" si="7"/>
        <v>10.715487699451561</v>
      </c>
    </row>
    <row r="50" spans="1:9" x14ac:dyDescent="0.25">
      <c r="A50" s="26" t="s">
        <v>62</v>
      </c>
      <c r="B50" s="1">
        <f>B44/10</f>
        <v>46000000</v>
      </c>
      <c r="C50" s="1">
        <f t="shared" ref="C50:I50" si="8">C44/10</f>
        <v>48300000</v>
      </c>
      <c r="D50" s="1">
        <f t="shared" si="8"/>
        <v>50715000</v>
      </c>
      <c r="E50" s="1">
        <f t="shared" si="8"/>
        <v>55786500</v>
      </c>
      <c r="F50" s="1">
        <f t="shared" si="8"/>
        <v>55786500</v>
      </c>
      <c r="G50" s="1">
        <f t="shared" si="8"/>
        <v>55786500</v>
      </c>
      <c r="H50" s="1">
        <f t="shared" si="8"/>
        <v>61365150</v>
      </c>
      <c r="I50" s="1">
        <f t="shared" si="8"/>
        <v>61365150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9"/>
  <sheetViews>
    <sheetView workbookViewId="0">
      <pane xSplit="1" ySplit="4" topLeftCell="B17" activePane="bottomRight" state="frozen"/>
      <selection pane="topRight" activeCell="B1" sqref="B1"/>
      <selection pane="bottomLeft" activeCell="A6" sqref="A6"/>
      <selection pane="bottomRight" activeCell="M29" sqref="M29"/>
    </sheetView>
  </sheetViews>
  <sheetFormatPr defaultRowHeight="15" x14ac:dyDescent="0.25"/>
  <cols>
    <col min="1" max="1" width="31.28515625" style="1" customWidth="1"/>
    <col min="2" max="7" width="13" style="1" customWidth="1"/>
    <col min="8" max="8" width="13.42578125" style="1" bestFit="1" customWidth="1"/>
    <col min="9" max="9" width="14.28515625" style="1" bestFit="1" customWidth="1"/>
    <col min="10" max="12" width="13.42578125" style="1" bestFit="1" customWidth="1"/>
    <col min="13" max="16384" width="9.140625" style="1"/>
  </cols>
  <sheetData>
    <row r="1" spans="1:9" x14ac:dyDescent="0.25">
      <c r="A1" s="29" t="s">
        <v>85</v>
      </c>
      <c r="B1"/>
      <c r="C1"/>
      <c r="D1"/>
      <c r="E1"/>
      <c r="F1"/>
      <c r="G1"/>
      <c r="H1"/>
      <c r="I1"/>
    </row>
    <row r="2" spans="1:9" x14ac:dyDescent="0.25">
      <c r="A2" s="20" t="s">
        <v>63</v>
      </c>
      <c r="B2"/>
      <c r="C2"/>
      <c r="D2"/>
      <c r="E2"/>
      <c r="F2"/>
      <c r="G2"/>
      <c r="H2"/>
      <c r="I2"/>
    </row>
    <row r="3" spans="1:9" x14ac:dyDescent="0.25">
      <c r="A3" t="s">
        <v>55</v>
      </c>
      <c r="B3" s="21"/>
      <c r="C3" s="21"/>
      <c r="D3" s="21"/>
      <c r="E3" s="21"/>
      <c r="F3" s="21"/>
      <c r="G3" s="21"/>
      <c r="H3" s="21"/>
      <c r="I3" s="21"/>
    </row>
    <row r="4" spans="1:9" s="7" customFormat="1" x14ac:dyDescent="0.25">
      <c r="A4"/>
      <c r="B4" s="21">
        <v>2012</v>
      </c>
      <c r="C4" s="21">
        <v>2013</v>
      </c>
      <c r="D4" s="21">
        <v>2014</v>
      </c>
      <c r="E4" s="21">
        <v>2015</v>
      </c>
      <c r="F4" s="21">
        <v>2016</v>
      </c>
      <c r="G4" s="21">
        <v>2017</v>
      </c>
      <c r="H4" s="21">
        <v>2018</v>
      </c>
      <c r="I4" s="21">
        <v>2019</v>
      </c>
    </row>
    <row r="5" spans="1:9" x14ac:dyDescent="0.25">
      <c r="A5" s="26" t="s">
        <v>64</v>
      </c>
      <c r="B5" s="1">
        <v>422385007</v>
      </c>
      <c r="C5" s="1">
        <v>576283277</v>
      </c>
      <c r="D5" s="1">
        <v>636598964</v>
      </c>
      <c r="E5" s="1">
        <v>614632078</v>
      </c>
      <c r="F5" s="1">
        <v>562355995</v>
      </c>
      <c r="G5" s="1">
        <v>733827609</v>
      </c>
      <c r="H5" s="1">
        <v>945699450</v>
      </c>
      <c r="I5" s="1">
        <v>799252742</v>
      </c>
    </row>
    <row r="6" spans="1:9" x14ac:dyDescent="0.25">
      <c r="A6" t="s">
        <v>10</v>
      </c>
      <c r="B6" s="8">
        <v>350724511</v>
      </c>
      <c r="C6" s="8">
        <v>510108080</v>
      </c>
      <c r="D6" s="8">
        <v>523532264</v>
      </c>
      <c r="E6" s="8">
        <v>543452848</v>
      </c>
      <c r="F6" s="8">
        <v>483963773</v>
      </c>
      <c r="G6" s="8">
        <v>655108570</v>
      </c>
      <c r="H6" s="8">
        <v>818873316</v>
      </c>
      <c r="I6" s="3">
        <v>682695931</v>
      </c>
    </row>
    <row r="7" spans="1:9" x14ac:dyDescent="0.25">
      <c r="A7" s="26" t="s">
        <v>8</v>
      </c>
      <c r="B7" s="2">
        <f>B5-B6</f>
        <v>71660496</v>
      </c>
      <c r="C7" s="2">
        <f t="shared" ref="C7:G7" si="0">C5-C6</f>
        <v>66175197</v>
      </c>
      <c r="D7" s="2">
        <f t="shared" si="0"/>
        <v>113066700</v>
      </c>
      <c r="E7" s="2">
        <f t="shared" si="0"/>
        <v>71179230</v>
      </c>
      <c r="F7" s="2">
        <f t="shared" si="0"/>
        <v>78392222</v>
      </c>
      <c r="G7" s="2">
        <f t="shared" si="0"/>
        <v>78719039</v>
      </c>
      <c r="H7" s="2">
        <f t="shared" ref="H7:I7" si="1">H5-H6</f>
        <v>126826134</v>
      </c>
      <c r="I7" s="2">
        <f t="shared" si="1"/>
        <v>116556811</v>
      </c>
    </row>
    <row r="8" spans="1:9" x14ac:dyDescent="0.25">
      <c r="A8" s="21"/>
      <c r="B8" s="2"/>
      <c r="C8" s="2"/>
      <c r="D8" s="2"/>
      <c r="E8" s="2"/>
      <c r="F8" s="2"/>
      <c r="G8" s="2"/>
      <c r="H8" s="2"/>
    </row>
    <row r="9" spans="1:9" x14ac:dyDescent="0.25">
      <c r="A9" s="26" t="s">
        <v>65</v>
      </c>
      <c r="B9" s="2">
        <f>SUM(B10)</f>
        <v>12909055</v>
      </c>
      <c r="C9" s="2">
        <f t="shared" ref="C9:G9" si="2">SUM(C10)</f>
        <v>18158608</v>
      </c>
      <c r="D9" s="2">
        <f t="shared" si="2"/>
        <v>20664059</v>
      </c>
      <c r="E9" s="2">
        <f t="shared" si="2"/>
        <v>23888038</v>
      </c>
      <c r="F9" s="2">
        <f t="shared" si="2"/>
        <v>18079618</v>
      </c>
      <c r="G9" s="2">
        <f t="shared" si="2"/>
        <v>24353035</v>
      </c>
      <c r="H9" s="2">
        <f t="shared" ref="H9:I9" si="3">SUM(H10)</f>
        <v>34132822</v>
      </c>
      <c r="I9" s="2">
        <f t="shared" si="3"/>
        <v>27941040</v>
      </c>
    </row>
    <row r="10" spans="1:9" x14ac:dyDescent="0.25">
      <c r="A10" s="1" t="s">
        <v>34</v>
      </c>
      <c r="B10" s="3">
        <v>12909055</v>
      </c>
      <c r="C10" s="3">
        <v>18158608</v>
      </c>
      <c r="D10" s="1">
        <f>14053099+6610960</f>
        <v>20664059</v>
      </c>
      <c r="E10" s="1">
        <v>23888038</v>
      </c>
      <c r="F10" s="3">
        <v>18079618</v>
      </c>
      <c r="G10" s="1">
        <v>24353035</v>
      </c>
      <c r="H10" s="1">
        <v>34132822</v>
      </c>
      <c r="I10" s="1">
        <v>27941040</v>
      </c>
    </row>
    <row r="11" spans="1:9" x14ac:dyDescent="0.25">
      <c r="A11" s="3"/>
      <c r="B11" s="3"/>
      <c r="I11" s="3"/>
    </row>
    <row r="12" spans="1:9" x14ac:dyDescent="0.25">
      <c r="A12" s="26" t="s">
        <v>9</v>
      </c>
      <c r="B12" s="2">
        <f>B7-B9</f>
        <v>58751441</v>
      </c>
      <c r="C12" s="2">
        <f t="shared" ref="C12:G12" si="4">C7-C9</f>
        <v>48016589</v>
      </c>
      <c r="D12" s="2">
        <f t="shared" si="4"/>
        <v>92402641</v>
      </c>
      <c r="E12" s="2">
        <f t="shared" si="4"/>
        <v>47291192</v>
      </c>
      <c r="F12" s="2">
        <f t="shared" si="4"/>
        <v>60312604</v>
      </c>
      <c r="G12" s="2">
        <f t="shared" si="4"/>
        <v>54366004</v>
      </c>
      <c r="H12" s="2">
        <f t="shared" ref="H12:I12" si="5">H7-H9</f>
        <v>92693312</v>
      </c>
      <c r="I12" s="2">
        <f t="shared" si="5"/>
        <v>88615771</v>
      </c>
    </row>
    <row r="13" spans="1:9" x14ac:dyDescent="0.25">
      <c r="A13" s="27" t="s">
        <v>66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1" t="s">
        <v>41</v>
      </c>
      <c r="B14" s="3">
        <v>16974704</v>
      </c>
      <c r="C14" s="3">
        <v>33424833</v>
      </c>
      <c r="D14" s="3">
        <v>31821667</v>
      </c>
      <c r="E14" s="3">
        <v>35035103</v>
      </c>
      <c r="F14" s="10">
        <v>42347348</v>
      </c>
      <c r="G14" s="10">
        <v>43922447</v>
      </c>
      <c r="H14" s="10">
        <v>58227847</v>
      </c>
      <c r="I14" s="1">
        <v>70642730</v>
      </c>
    </row>
    <row r="15" spans="1:9" x14ac:dyDescent="0.25">
      <c r="A15" s="1" t="s">
        <v>18</v>
      </c>
      <c r="B15" s="3">
        <v>28388037</v>
      </c>
      <c r="C15" s="1">
        <v>31448520</v>
      </c>
      <c r="D15" s="1">
        <v>24515110</v>
      </c>
      <c r="E15" s="1">
        <v>9507470</v>
      </c>
      <c r="F15" s="1">
        <v>10757075</v>
      </c>
      <c r="G15" s="1">
        <v>11174830</v>
      </c>
      <c r="H15" s="1">
        <v>11497138</v>
      </c>
      <c r="I15" s="1">
        <v>16236492</v>
      </c>
    </row>
    <row r="16" spans="1:9" s="2" customFormat="1" x14ac:dyDescent="0.25">
      <c r="A16" s="26" t="s">
        <v>67</v>
      </c>
      <c r="B16" s="2">
        <f>B12-B14+B15</f>
        <v>70164774</v>
      </c>
      <c r="C16" s="2">
        <f t="shared" ref="C16:G16" si="6">C12-C14+C15</f>
        <v>46040276</v>
      </c>
      <c r="D16" s="2">
        <f t="shared" si="6"/>
        <v>85096084</v>
      </c>
      <c r="E16" s="2">
        <f t="shared" si="6"/>
        <v>21763559</v>
      </c>
      <c r="F16" s="2">
        <f t="shared" si="6"/>
        <v>28722331</v>
      </c>
      <c r="G16" s="2">
        <f t="shared" si="6"/>
        <v>21618387</v>
      </c>
      <c r="H16" s="2">
        <f t="shared" ref="H16:I16" si="7">H12-H14+H15</f>
        <v>45962603</v>
      </c>
      <c r="I16" s="2">
        <f t="shared" si="7"/>
        <v>34209533</v>
      </c>
    </row>
    <row r="17" spans="1:9" x14ac:dyDescent="0.25">
      <c r="A17" s="3" t="s">
        <v>19</v>
      </c>
      <c r="B17" s="10">
        <v>2937572</v>
      </c>
      <c r="C17" s="10">
        <v>2302014</v>
      </c>
      <c r="D17" s="10">
        <v>4052195</v>
      </c>
      <c r="E17" s="10">
        <v>1036360</v>
      </c>
      <c r="F17" s="3">
        <v>1367730</v>
      </c>
      <c r="G17" s="3">
        <v>1029447</v>
      </c>
      <c r="H17" s="3">
        <v>2188695</v>
      </c>
      <c r="I17" s="1">
        <v>1629025</v>
      </c>
    </row>
    <row r="18" spans="1:9" x14ac:dyDescent="0.25">
      <c r="A18" s="26" t="s">
        <v>68</v>
      </c>
      <c r="B18" s="9">
        <f>B16-B17</f>
        <v>67227202</v>
      </c>
      <c r="C18" s="9">
        <f t="shared" ref="C18:G18" si="8">C16-C17</f>
        <v>43738262</v>
      </c>
      <c r="D18" s="9">
        <f t="shared" si="8"/>
        <v>81043889</v>
      </c>
      <c r="E18" s="9">
        <f t="shared" si="8"/>
        <v>20727199</v>
      </c>
      <c r="F18" s="9">
        <f t="shared" si="8"/>
        <v>27354601</v>
      </c>
      <c r="G18" s="9">
        <f t="shared" si="8"/>
        <v>20588940</v>
      </c>
      <c r="H18" s="9">
        <f t="shared" ref="H18:I18" si="9">H12-H14+H15-H17</f>
        <v>43773908</v>
      </c>
      <c r="I18" s="9">
        <f t="shared" si="9"/>
        <v>32580508</v>
      </c>
    </row>
    <row r="19" spans="1:9" x14ac:dyDescent="0.25">
      <c r="A19"/>
      <c r="B19" s="9"/>
      <c r="C19" s="9"/>
      <c r="D19" s="9"/>
      <c r="E19" s="9"/>
      <c r="F19" s="2"/>
      <c r="G19" s="2"/>
      <c r="H19" s="2"/>
    </row>
    <row r="20" spans="1:9" x14ac:dyDescent="0.25">
      <c r="A20" s="23" t="s">
        <v>69</v>
      </c>
      <c r="B20" s="9">
        <f>SUM(B21:B22)</f>
        <v>-13763199</v>
      </c>
      <c r="C20" s="9">
        <f t="shared" ref="C20:G20" si="10">SUM(C21:C22)</f>
        <v>-31187088</v>
      </c>
      <c r="D20" s="9">
        <f t="shared" si="10"/>
        <v>-27810198</v>
      </c>
      <c r="E20" s="9">
        <f t="shared" si="10"/>
        <v>2315977</v>
      </c>
      <c r="F20" s="9">
        <f t="shared" si="10"/>
        <v>-16944627</v>
      </c>
      <c r="G20" s="9">
        <f t="shared" si="10"/>
        <v>-206670</v>
      </c>
      <c r="H20" s="9">
        <f t="shared" ref="H20:I20" si="11">SUM(H21:H22)</f>
        <v>-9355054</v>
      </c>
      <c r="I20" s="9">
        <f t="shared" si="11"/>
        <v>-3837462</v>
      </c>
    </row>
    <row r="21" spans="1:9" x14ac:dyDescent="0.25">
      <c r="A21" s="3" t="s">
        <v>16</v>
      </c>
      <c r="B21" s="10">
        <v>-13763199</v>
      </c>
      <c r="C21" s="3">
        <v>-12028022</v>
      </c>
      <c r="D21" s="10">
        <v>-7934248</v>
      </c>
      <c r="E21" s="10">
        <v>-1843896</v>
      </c>
      <c r="F21" s="3">
        <v>-1687068</v>
      </c>
      <c r="G21" s="3">
        <v>-5147235</v>
      </c>
      <c r="H21" s="3">
        <v>-10943477</v>
      </c>
      <c r="I21" s="1">
        <v>-8145127</v>
      </c>
    </row>
    <row r="22" spans="1:9" x14ac:dyDescent="0.25">
      <c r="A22" s="3" t="s">
        <v>42</v>
      </c>
      <c r="B22" s="10">
        <v>0</v>
      </c>
      <c r="C22" s="3">
        <v>-19159066</v>
      </c>
      <c r="D22" s="10">
        <v>-19875950</v>
      </c>
      <c r="E22" s="10">
        <v>4159873</v>
      </c>
      <c r="F22" s="3">
        <v>-15257559</v>
      </c>
      <c r="G22" s="3">
        <v>4940565</v>
      </c>
      <c r="H22" s="3">
        <v>1588423</v>
      </c>
      <c r="I22" s="3">
        <v>4307665</v>
      </c>
    </row>
    <row r="23" spans="1:9" x14ac:dyDescent="0.25">
      <c r="A23" s="26" t="s">
        <v>70</v>
      </c>
      <c r="B23" s="11">
        <f>B18+B20</f>
        <v>53464003</v>
      </c>
      <c r="C23" s="11">
        <f t="shared" ref="C23:G23" si="12">C18+C20</f>
        <v>12551174</v>
      </c>
      <c r="D23" s="11">
        <f t="shared" si="12"/>
        <v>53233691</v>
      </c>
      <c r="E23" s="11">
        <f t="shared" si="12"/>
        <v>23043176</v>
      </c>
      <c r="F23" s="11">
        <f t="shared" si="12"/>
        <v>10409974</v>
      </c>
      <c r="G23" s="11">
        <f t="shared" si="12"/>
        <v>20382270</v>
      </c>
      <c r="H23" s="11">
        <f t="shared" ref="H23:I23" si="13">H18+H20</f>
        <v>34418854</v>
      </c>
      <c r="I23" s="11">
        <f t="shared" si="13"/>
        <v>28743046</v>
      </c>
    </row>
    <row r="24" spans="1:9" x14ac:dyDescent="0.25">
      <c r="A24" s="21"/>
      <c r="B24" s="9"/>
      <c r="C24" s="9"/>
      <c r="D24" s="9"/>
      <c r="E24" s="9"/>
      <c r="F24" s="9"/>
      <c r="G24" s="9"/>
      <c r="H24" s="9"/>
    </row>
    <row r="25" spans="1:9" s="6" customFormat="1" x14ac:dyDescent="0.25">
      <c r="A25" s="26" t="s">
        <v>71</v>
      </c>
      <c r="B25" s="13">
        <f>B23/('1'!B44/10)</f>
        <v>1.1622609347826087</v>
      </c>
      <c r="C25" s="13">
        <f>C23/('1'!C44/10)</f>
        <v>0.25985867494824016</v>
      </c>
      <c r="D25" s="13">
        <f>D23/('1'!D44/10)</f>
        <v>1.0496636300897171</v>
      </c>
      <c r="E25" s="13">
        <f>E23/('1'!E44/10)</f>
        <v>0.41306007725883503</v>
      </c>
      <c r="F25" s="13">
        <f>F23/('1'!F44/10)</f>
        <v>0.18660381992059011</v>
      </c>
      <c r="G25" s="13">
        <f>G23/('1'!G44/10)</f>
        <v>0.36536204995832328</v>
      </c>
      <c r="H25" s="13">
        <f>H23/('1'!H44/10)</f>
        <v>0.56088600777477116</v>
      </c>
      <c r="I25" s="13">
        <f>I23/('1'!I44/10)</f>
        <v>0.46839364036427844</v>
      </c>
    </row>
    <row r="26" spans="1:9" x14ac:dyDescent="0.25">
      <c r="A26" s="27" t="s">
        <v>72</v>
      </c>
      <c r="B26" s="1">
        <f>'1'!B44/10</f>
        <v>46000000</v>
      </c>
      <c r="C26" s="1">
        <f>'1'!C44/10</f>
        <v>48300000</v>
      </c>
      <c r="D26" s="1">
        <f>'1'!D44/10</f>
        <v>50715000</v>
      </c>
      <c r="E26" s="1">
        <f>'1'!E44/10</f>
        <v>55786500</v>
      </c>
      <c r="F26" s="1">
        <f>'1'!F44/10</f>
        <v>55786500</v>
      </c>
      <c r="G26" s="1">
        <f>'1'!G44/10</f>
        <v>55786500</v>
      </c>
      <c r="H26" s="1">
        <f>'1'!H44/10</f>
        <v>61365150</v>
      </c>
      <c r="I26" s="1">
        <f>'1'!I44/10</f>
        <v>61365150</v>
      </c>
    </row>
    <row r="27" spans="1:9" x14ac:dyDescent="0.25">
      <c r="I27" s="3"/>
    </row>
    <row r="28" spans="1:9" x14ac:dyDescent="0.25">
      <c r="I28" s="3"/>
    </row>
    <row r="30" spans="1:9" x14ac:dyDescent="0.25">
      <c r="I30" s="2"/>
    </row>
    <row r="41" spans="9:9" x14ac:dyDescent="0.25">
      <c r="I41" s="2"/>
    </row>
    <row r="43" spans="9:9" x14ac:dyDescent="0.25">
      <c r="I43" s="2"/>
    </row>
    <row r="47" spans="9:9" x14ac:dyDescent="0.25">
      <c r="I47" s="2"/>
    </row>
    <row r="49" spans="1:9" x14ac:dyDescent="0.25">
      <c r="A49" s="12"/>
      <c r="B49" s="12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9"/>
  <sheetViews>
    <sheetView tabSelected="1" workbookViewId="0">
      <pane xSplit="1" ySplit="4" topLeftCell="B16" activePane="bottomRight" state="frozen"/>
      <selection pane="topRight" activeCell="B1" sqref="B1"/>
      <selection pane="bottomLeft" activeCell="A6" sqref="A6"/>
      <selection pane="bottomRight" activeCell="L27" sqref="L27"/>
    </sheetView>
  </sheetViews>
  <sheetFormatPr defaultRowHeight="15" x14ac:dyDescent="0.25"/>
  <cols>
    <col min="1" max="1" width="37.85546875" style="1" customWidth="1"/>
    <col min="2" max="7" width="14.5703125" style="1" bestFit="1" customWidth="1"/>
    <col min="8" max="8" width="13.42578125" style="1" bestFit="1" customWidth="1"/>
    <col min="9" max="9" width="14.28515625" style="1" bestFit="1" customWidth="1"/>
    <col min="10" max="16384" width="9.140625" style="1"/>
  </cols>
  <sheetData>
    <row r="1" spans="1:9" x14ac:dyDescent="0.25">
      <c r="A1" s="29" t="s">
        <v>85</v>
      </c>
      <c r="B1"/>
      <c r="C1"/>
      <c r="D1"/>
      <c r="E1"/>
      <c r="F1"/>
      <c r="G1"/>
      <c r="H1"/>
      <c r="I1"/>
    </row>
    <row r="2" spans="1:9" x14ac:dyDescent="0.25">
      <c r="A2" s="20" t="s">
        <v>73</v>
      </c>
      <c r="B2"/>
      <c r="C2"/>
      <c r="D2"/>
      <c r="E2"/>
      <c r="F2"/>
      <c r="G2"/>
      <c r="H2"/>
      <c r="I2"/>
    </row>
    <row r="3" spans="1:9" x14ac:dyDescent="0.25">
      <c r="A3" t="s">
        <v>55</v>
      </c>
      <c r="B3" s="21"/>
      <c r="C3" s="21"/>
      <c r="D3" s="21"/>
      <c r="E3" s="21"/>
      <c r="F3" s="21"/>
      <c r="G3" s="21"/>
      <c r="H3" s="21"/>
      <c r="I3" s="21"/>
    </row>
    <row r="4" spans="1:9" s="7" customFormat="1" x14ac:dyDescent="0.25">
      <c r="A4"/>
      <c r="B4" s="21">
        <v>2012</v>
      </c>
      <c r="C4" s="21">
        <v>2013</v>
      </c>
      <c r="D4" s="21">
        <v>2014</v>
      </c>
      <c r="E4" s="21">
        <v>2015</v>
      </c>
      <c r="F4" s="21">
        <v>2016</v>
      </c>
      <c r="G4" s="21">
        <v>2017</v>
      </c>
      <c r="H4" s="21">
        <v>2018</v>
      </c>
      <c r="I4" s="21">
        <v>2019</v>
      </c>
    </row>
    <row r="5" spans="1:9" x14ac:dyDescent="0.25">
      <c r="A5" s="26" t="s">
        <v>74</v>
      </c>
    </row>
    <row r="6" spans="1:9" x14ac:dyDescent="0.25">
      <c r="A6" s="1" t="s">
        <v>35</v>
      </c>
      <c r="B6" s="1">
        <v>304026338</v>
      </c>
      <c r="C6" s="1">
        <v>505937650</v>
      </c>
      <c r="D6" s="1">
        <v>611162426</v>
      </c>
      <c r="E6" s="1">
        <v>598238605</v>
      </c>
      <c r="F6" s="1">
        <v>582926864</v>
      </c>
      <c r="G6" s="1">
        <v>605425503</v>
      </c>
      <c r="H6" s="1">
        <v>998923016</v>
      </c>
      <c r="I6" s="3">
        <v>832271820</v>
      </c>
    </row>
    <row r="7" spans="1:9" x14ac:dyDescent="0.25">
      <c r="A7" s="3" t="s">
        <v>36</v>
      </c>
      <c r="B7" s="1">
        <v>-480011959</v>
      </c>
      <c r="C7" s="1">
        <v>-425242485</v>
      </c>
      <c r="D7" s="1">
        <v>-599015881</v>
      </c>
      <c r="E7" s="1">
        <v>-649540187</v>
      </c>
      <c r="F7" s="1">
        <v>-414030664</v>
      </c>
      <c r="G7" s="1">
        <v>-907023353</v>
      </c>
      <c r="H7" s="1">
        <v>-971450470</v>
      </c>
      <c r="I7" s="1">
        <v>-804417158</v>
      </c>
    </row>
    <row r="8" spans="1:9" x14ac:dyDescent="0.25">
      <c r="A8" s="3" t="s">
        <v>49</v>
      </c>
      <c r="B8" s="1">
        <v>0</v>
      </c>
      <c r="C8" s="1">
        <v>0</v>
      </c>
      <c r="D8" s="1">
        <f>D6+D7</f>
        <v>12146545</v>
      </c>
      <c r="E8" s="1">
        <f>E6+E7</f>
        <v>-51301582</v>
      </c>
      <c r="F8" s="1">
        <f t="shared" ref="F8:G8" si="0">F6+F7</f>
        <v>168896200</v>
      </c>
      <c r="G8" s="1">
        <f t="shared" si="0"/>
        <v>-301597850</v>
      </c>
      <c r="H8" s="1">
        <f t="shared" ref="H8:I8" si="1">H6+H7</f>
        <v>27472546</v>
      </c>
      <c r="I8" s="1">
        <f t="shared" si="1"/>
        <v>27854662</v>
      </c>
    </row>
    <row r="9" spans="1:9" x14ac:dyDescent="0.25">
      <c r="A9" s="3" t="s">
        <v>48</v>
      </c>
      <c r="B9" s="1">
        <v>0</v>
      </c>
      <c r="C9" s="1">
        <v>0</v>
      </c>
      <c r="D9" s="1">
        <v>24515110</v>
      </c>
      <c r="E9" s="1">
        <v>9507470</v>
      </c>
      <c r="F9" s="1">
        <v>10757075</v>
      </c>
      <c r="G9" s="1">
        <v>11174830</v>
      </c>
      <c r="H9" s="1">
        <v>11497138</v>
      </c>
      <c r="I9" s="10">
        <v>16236492</v>
      </c>
    </row>
    <row r="10" spans="1:9" x14ac:dyDescent="0.25">
      <c r="A10" s="3" t="s">
        <v>45</v>
      </c>
      <c r="B10" s="1">
        <v>11413333</v>
      </c>
      <c r="C10" s="1">
        <v>-8414285</v>
      </c>
      <c r="D10" s="1">
        <v>-31821667</v>
      </c>
      <c r="E10" s="1">
        <v>-35035103</v>
      </c>
      <c r="F10" s="1">
        <v>-42347348</v>
      </c>
      <c r="G10" s="1">
        <v>-43922447</v>
      </c>
      <c r="H10" s="1">
        <v>-58227847</v>
      </c>
      <c r="I10" s="1">
        <v>-70642730</v>
      </c>
    </row>
    <row r="11" spans="1:9" x14ac:dyDescent="0.25">
      <c r="A11" s="3" t="s">
        <v>44</v>
      </c>
      <c r="B11" s="1">
        <v>0</v>
      </c>
      <c r="C11" s="1">
        <v>-26934217</v>
      </c>
      <c r="D11" s="1">
        <v>-31976605</v>
      </c>
      <c r="E11" s="1">
        <v>-38620692</v>
      </c>
      <c r="F11" s="1">
        <v>-24429228</v>
      </c>
      <c r="G11" s="1">
        <v>-59921657</v>
      </c>
      <c r="H11" s="1">
        <v>-34220249</v>
      </c>
      <c r="I11" s="3">
        <v>-31832998</v>
      </c>
    </row>
    <row r="12" spans="1:9" ht="15.75" x14ac:dyDescent="0.25">
      <c r="A12" s="28"/>
      <c r="B12" s="14">
        <f>SUM(B6:B11)</f>
        <v>-164572288</v>
      </c>
      <c r="C12" s="14">
        <f t="shared" ref="C12" si="2">SUM(C6:C11)</f>
        <v>45346663</v>
      </c>
      <c r="D12" s="14">
        <f>SUM(D8:D11)</f>
        <v>-27136617</v>
      </c>
      <c r="E12" s="14">
        <f>SUM(E8:E11)</f>
        <v>-115449907</v>
      </c>
      <c r="F12" s="14">
        <f>SUM(F8:F11)</f>
        <v>112876699</v>
      </c>
      <c r="G12" s="14">
        <f>SUM(G8:G11)</f>
        <v>-394267124</v>
      </c>
      <c r="H12" s="14">
        <f t="shared" ref="H12:I12" si="3">SUM(H8:H11)</f>
        <v>-53478412</v>
      </c>
      <c r="I12" s="14">
        <f t="shared" si="3"/>
        <v>-58384574</v>
      </c>
    </row>
    <row r="13" spans="1:9" ht="15.75" x14ac:dyDescent="0.25">
      <c r="A13" s="28"/>
      <c r="I13" s="2"/>
    </row>
    <row r="14" spans="1:9" x14ac:dyDescent="0.25">
      <c r="A14" s="26" t="s">
        <v>75</v>
      </c>
    </row>
    <row r="15" spans="1:9" x14ac:dyDescent="0.25">
      <c r="A15" s="15" t="s">
        <v>14</v>
      </c>
      <c r="B15" s="1">
        <v>-71125630</v>
      </c>
      <c r="C15" s="1">
        <v>-23317343</v>
      </c>
      <c r="D15" s="1">
        <v>-39526969</v>
      </c>
      <c r="E15" s="1">
        <v>-20607200</v>
      </c>
      <c r="F15" s="1">
        <v>-10607854</v>
      </c>
      <c r="G15" s="1">
        <v>-24264518</v>
      </c>
      <c r="H15" s="1">
        <v>-15563775</v>
      </c>
      <c r="I15" s="1">
        <v>-112468164</v>
      </c>
    </row>
    <row r="16" spans="1:9" x14ac:dyDescent="0.25">
      <c r="A16" s="15" t="s">
        <v>37</v>
      </c>
      <c r="B16" s="1">
        <v>5000</v>
      </c>
      <c r="C16" s="1">
        <v>-5000</v>
      </c>
      <c r="D16" s="1">
        <v>5000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s="15" t="s">
        <v>38</v>
      </c>
      <c r="B17" s="1">
        <v>21533671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21"/>
      <c r="B18" s="14">
        <f t="shared" ref="B18:I18" si="4">SUM(B15:B17)</f>
        <v>-49586959</v>
      </c>
      <c r="C18" s="14">
        <f t="shared" si="4"/>
        <v>-23322343</v>
      </c>
      <c r="D18" s="14">
        <f t="shared" si="4"/>
        <v>-39521969</v>
      </c>
      <c r="E18" s="14">
        <f t="shared" si="4"/>
        <v>-20607200</v>
      </c>
      <c r="F18" s="14">
        <f t="shared" si="4"/>
        <v>-10607854</v>
      </c>
      <c r="G18" s="14">
        <f t="shared" si="4"/>
        <v>-24264518</v>
      </c>
      <c r="H18" s="14">
        <f t="shared" si="4"/>
        <v>-15563775</v>
      </c>
      <c r="I18" s="14">
        <f t="shared" si="4"/>
        <v>-112468164</v>
      </c>
    </row>
    <row r="19" spans="1:9" x14ac:dyDescent="0.25">
      <c r="A19"/>
    </row>
    <row r="20" spans="1:9" x14ac:dyDescent="0.25">
      <c r="A20" s="26" t="s">
        <v>76</v>
      </c>
    </row>
    <row r="21" spans="1:9" x14ac:dyDescent="0.25">
      <c r="A21" s="3" t="s">
        <v>39</v>
      </c>
      <c r="B21" s="1">
        <v>71536100</v>
      </c>
      <c r="C21" s="1">
        <v>-66870713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9" x14ac:dyDescent="0.25">
      <c r="A22" s="1" t="s">
        <v>40</v>
      </c>
      <c r="B22" s="1">
        <v>-2929829</v>
      </c>
      <c r="C22" s="1">
        <v>1159047</v>
      </c>
      <c r="D22" s="1">
        <v>-1094135</v>
      </c>
      <c r="E22" s="1">
        <v>-80000</v>
      </c>
      <c r="F22" s="1">
        <v>-35000</v>
      </c>
      <c r="G22" s="1">
        <v>0</v>
      </c>
      <c r="H22" s="1">
        <v>-5000</v>
      </c>
      <c r="I22" s="2"/>
    </row>
    <row r="23" spans="1:9" x14ac:dyDescent="0.25">
      <c r="A23" s="1" t="s">
        <v>47</v>
      </c>
      <c r="B23" s="1">
        <v>93955334</v>
      </c>
      <c r="C23" s="1">
        <v>-150727150</v>
      </c>
      <c r="D23" s="1">
        <v>-37535703</v>
      </c>
      <c r="E23" s="3">
        <v>77908728</v>
      </c>
      <c r="F23" s="1">
        <v>-152838790</v>
      </c>
      <c r="G23" s="1">
        <v>497866979</v>
      </c>
      <c r="H23" s="1">
        <v>56813772</v>
      </c>
      <c r="I23" s="1">
        <v>199561255</v>
      </c>
    </row>
    <row r="24" spans="1:9" x14ac:dyDescent="0.25">
      <c r="A24" s="1" t="s">
        <v>46</v>
      </c>
      <c r="B24" s="1">
        <v>0</v>
      </c>
      <c r="C24" s="1">
        <v>0</v>
      </c>
      <c r="D24" s="1">
        <v>108396450</v>
      </c>
      <c r="E24" s="3">
        <v>-64786420</v>
      </c>
      <c r="F24" s="1">
        <v>36920561</v>
      </c>
      <c r="G24" s="1">
        <v>-54128484</v>
      </c>
      <c r="H24" s="1">
        <v>-32143466</v>
      </c>
      <c r="I24" s="1">
        <v>20393094</v>
      </c>
    </row>
    <row r="25" spans="1:9" x14ac:dyDescent="0.25">
      <c r="A25" s="1" t="s">
        <v>15</v>
      </c>
      <c r="B25" s="1">
        <v>-16157206</v>
      </c>
      <c r="C25" s="1">
        <v>-5219366</v>
      </c>
      <c r="D25" s="1">
        <v>-1314378</v>
      </c>
      <c r="E25" s="3">
        <v>0</v>
      </c>
      <c r="F25" s="1">
        <v>0</v>
      </c>
      <c r="G25" s="1">
        <v>0</v>
      </c>
    </row>
    <row r="26" spans="1:9" x14ac:dyDescent="0.25">
      <c r="A26" s="1" t="s">
        <v>30</v>
      </c>
      <c r="B26" s="1">
        <v>0</v>
      </c>
      <c r="C26" s="1">
        <v>0</v>
      </c>
      <c r="D26" s="1">
        <v>-6935898</v>
      </c>
      <c r="E26" s="3">
        <v>123645852</v>
      </c>
      <c r="F26" s="1">
        <v>3371937</v>
      </c>
      <c r="G26" s="1">
        <v>-2091931</v>
      </c>
      <c r="H26" s="1">
        <v>26021401</v>
      </c>
      <c r="I26" s="3">
        <v>-6013157</v>
      </c>
    </row>
    <row r="27" spans="1:9" x14ac:dyDescent="0.25">
      <c r="A27" s="1" t="s">
        <v>43</v>
      </c>
      <c r="B27" s="1">
        <v>0</v>
      </c>
      <c r="C27" s="1">
        <v>-22193790</v>
      </c>
      <c r="D27" s="1">
        <v>0</v>
      </c>
      <c r="E27" s="3">
        <v>0</v>
      </c>
      <c r="F27" s="1">
        <v>0</v>
      </c>
      <c r="G27" s="1">
        <v>0</v>
      </c>
      <c r="I27" s="3">
        <v>-30682575</v>
      </c>
    </row>
    <row r="28" spans="1:9" x14ac:dyDescent="0.25">
      <c r="A28" s="21"/>
      <c r="B28" s="16">
        <f>SUM(B21:B27)</f>
        <v>146404399</v>
      </c>
      <c r="C28" s="16">
        <f t="shared" ref="C28:G28" si="5">SUM(C21:C27)</f>
        <v>-243851972</v>
      </c>
      <c r="D28" s="16">
        <f t="shared" si="5"/>
        <v>61516336</v>
      </c>
      <c r="E28" s="16">
        <f t="shared" si="5"/>
        <v>136688160</v>
      </c>
      <c r="F28" s="16">
        <f t="shared" si="5"/>
        <v>-112581292</v>
      </c>
      <c r="G28" s="16">
        <f t="shared" si="5"/>
        <v>441646564</v>
      </c>
      <c r="H28" s="16">
        <f t="shared" ref="H28:I28" si="6">SUM(H21:H27)</f>
        <v>50686707</v>
      </c>
      <c r="I28" s="16">
        <f t="shared" si="6"/>
        <v>183258617</v>
      </c>
    </row>
    <row r="29" spans="1:9" x14ac:dyDescent="0.25">
      <c r="A29"/>
    </row>
    <row r="30" spans="1:9" x14ac:dyDescent="0.25">
      <c r="A30" s="21" t="s">
        <v>77</v>
      </c>
      <c r="B30" s="2">
        <f t="shared" ref="B30:I30" si="7">SUM(B12,B18,B28)</f>
        <v>-67754848</v>
      </c>
      <c r="C30" s="2">
        <f t="shared" si="7"/>
        <v>-221827652</v>
      </c>
      <c r="D30" s="2">
        <f t="shared" si="7"/>
        <v>-5142250</v>
      </c>
      <c r="E30" s="2">
        <f t="shared" si="7"/>
        <v>631053</v>
      </c>
      <c r="F30" s="2">
        <f t="shared" si="7"/>
        <v>-10312447</v>
      </c>
      <c r="G30" s="2">
        <f t="shared" si="7"/>
        <v>23114922</v>
      </c>
      <c r="H30" s="2">
        <f t="shared" si="7"/>
        <v>-18355480</v>
      </c>
      <c r="I30" s="2">
        <f t="shared" si="7"/>
        <v>12405879</v>
      </c>
    </row>
    <row r="31" spans="1:9" x14ac:dyDescent="0.25">
      <c r="A31" s="27" t="s">
        <v>78</v>
      </c>
      <c r="B31" s="1">
        <v>218843538</v>
      </c>
      <c r="C31" s="1">
        <v>151088690</v>
      </c>
      <c r="D31" s="1">
        <v>25908267</v>
      </c>
      <c r="E31" s="3">
        <v>20766016</v>
      </c>
      <c r="F31" s="1">
        <v>21397069</v>
      </c>
      <c r="G31" s="1">
        <v>11084622</v>
      </c>
      <c r="H31" s="1">
        <v>34199542</v>
      </c>
      <c r="I31" s="1">
        <v>15844062</v>
      </c>
    </row>
    <row r="32" spans="1:9" x14ac:dyDescent="0.25">
      <c r="A32" s="26" t="s">
        <v>79</v>
      </c>
      <c r="B32" s="2">
        <f>SUM(B30,B31)</f>
        <v>151088690</v>
      </c>
      <c r="C32" s="2">
        <f t="shared" ref="C32:G32" si="8">SUM(C30,C31)</f>
        <v>-70738962</v>
      </c>
      <c r="D32" s="2">
        <f t="shared" si="8"/>
        <v>20766017</v>
      </c>
      <c r="E32" s="2">
        <f t="shared" si="8"/>
        <v>21397069</v>
      </c>
      <c r="F32" s="2">
        <f t="shared" si="8"/>
        <v>11084622</v>
      </c>
      <c r="G32" s="2">
        <f t="shared" si="8"/>
        <v>34199544</v>
      </c>
      <c r="H32" s="2">
        <f t="shared" ref="H32:I32" si="9">SUM(H30,H31)</f>
        <v>15844062</v>
      </c>
      <c r="I32" s="2">
        <f t="shared" si="9"/>
        <v>28249941</v>
      </c>
    </row>
    <row r="33" spans="1:9" x14ac:dyDescent="0.25">
      <c r="A33"/>
      <c r="B33" s="2"/>
      <c r="C33" s="2"/>
      <c r="D33" s="2"/>
      <c r="E33" s="2"/>
      <c r="F33" s="2"/>
      <c r="G33" s="2"/>
      <c r="H33" s="2"/>
    </row>
    <row r="34" spans="1:9" x14ac:dyDescent="0.25">
      <c r="A34" s="26" t="s">
        <v>80</v>
      </c>
      <c r="B34" s="17">
        <f>B12/('1'!B44/10)</f>
        <v>-3.5776584347826086</v>
      </c>
      <c r="C34" s="17">
        <f>C12/('1'!C44/10)</f>
        <v>0.93885430641821943</v>
      </c>
      <c r="D34" s="17">
        <f>D12/('1'!D44/10)</f>
        <v>-0.53508068618751847</v>
      </c>
      <c r="E34" s="17">
        <f>E12/('1'!E44/10)</f>
        <v>-2.0694954334830111</v>
      </c>
      <c r="F34" s="17">
        <f>F12/('1'!F44/10)</f>
        <v>2.0233694352576341</v>
      </c>
      <c r="G34" s="17">
        <f>G12/('1'!G44/10)</f>
        <v>-7.0674289299382469</v>
      </c>
      <c r="H34" s="17">
        <f>H12/('1'!H44/10)</f>
        <v>-0.8714785509364843</v>
      </c>
      <c r="I34" s="17">
        <f>I12/('1'!I44/10)</f>
        <v>-0.95142884845877507</v>
      </c>
    </row>
    <row r="35" spans="1:9" x14ac:dyDescent="0.25">
      <c r="A35" s="26" t="s">
        <v>81</v>
      </c>
      <c r="B35" s="1">
        <f>'1'!B44/10</f>
        <v>46000000</v>
      </c>
      <c r="C35" s="1">
        <f>'1'!C44/10</f>
        <v>48300000</v>
      </c>
      <c r="D35" s="1">
        <f>'1'!D44/10</f>
        <v>50715000</v>
      </c>
      <c r="E35" s="1">
        <f>'1'!E44/10</f>
        <v>55786500</v>
      </c>
      <c r="F35" s="1">
        <f>'1'!F44/10</f>
        <v>55786500</v>
      </c>
      <c r="G35" s="1">
        <f>'1'!G44/10</f>
        <v>55786500</v>
      </c>
      <c r="H35" s="1">
        <f>'1'!H44/10</f>
        <v>61365150</v>
      </c>
      <c r="I35" s="1">
        <f>'1'!I44/10</f>
        <v>61365150</v>
      </c>
    </row>
    <row r="41" spans="1:9" x14ac:dyDescent="0.25">
      <c r="I41" s="2"/>
    </row>
    <row r="43" spans="1:9" x14ac:dyDescent="0.25">
      <c r="I43" s="2"/>
    </row>
    <row r="47" spans="1:9" x14ac:dyDescent="0.25">
      <c r="I47" s="2"/>
    </row>
    <row r="49" spans="9:9" x14ac:dyDescent="0.25">
      <c r="I4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</cols>
  <sheetData>
    <row r="1" spans="1:8" s="1" customFormat="1" x14ac:dyDescent="0.25">
      <c r="A1" s="29" t="s">
        <v>85</v>
      </c>
      <c r="B1"/>
      <c r="C1"/>
      <c r="D1"/>
      <c r="E1"/>
      <c r="F1"/>
      <c r="G1"/>
      <c r="H1"/>
    </row>
    <row r="2" spans="1:8" s="1" customFormat="1" x14ac:dyDescent="0.25">
      <c r="A2" s="20" t="s">
        <v>86</v>
      </c>
      <c r="B2"/>
      <c r="C2"/>
      <c r="D2"/>
      <c r="E2"/>
      <c r="F2"/>
      <c r="G2"/>
      <c r="H2"/>
    </row>
    <row r="3" spans="1:8" s="1" customFormat="1" x14ac:dyDescent="0.25">
      <c r="A3" t="s">
        <v>55</v>
      </c>
      <c r="B3" s="21"/>
      <c r="C3" s="21"/>
      <c r="D3" s="21"/>
      <c r="E3" s="21"/>
      <c r="F3" s="21"/>
      <c r="G3" s="21"/>
      <c r="H3" s="21"/>
    </row>
    <row r="4" spans="1:8" s="7" customFormat="1" x14ac:dyDescent="0.25">
      <c r="A4"/>
      <c r="B4" s="21">
        <v>2012</v>
      </c>
      <c r="C4" s="21">
        <v>2013</v>
      </c>
      <c r="D4" s="21">
        <v>2014</v>
      </c>
      <c r="E4" s="21">
        <v>2015</v>
      </c>
      <c r="F4" s="21">
        <v>2016</v>
      </c>
      <c r="G4" s="21">
        <v>2017</v>
      </c>
      <c r="H4" s="21">
        <v>2018</v>
      </c>
    </row>
    <row r="5" spans="1:8" x14ac:dyDescent="0.25">
      <c r="A5" t="s">
        <v>82</v>
      </c>
      <c r="B5" s="18">
        <f>'2'!B23/'1'!B22</f>
        <v>5.2837607718226827E-2</v>
      </c>
      <c r="C5" s="18">
        <f>'2'!C23/'1'!C22</f>
        <v>1.1833818992779898E-2</v>
      </c>
      <c r="D5" s="18">
        <f>'2'!D23/'1'!D22</f>
        <v>4.9755544071064473E-2</v>
      </c>
      <c r="E5" s="18">
        <f>'2'!E23/'1'!E22</f>
        <v>1.8212522818127838E-2</v>
      </c>
      <c r="F5" s="18">
        <f>'2'!F23/'1'!F22</f>
        <v>9.2882157415322981E-3</v>
      </c>
      <c r="G5" s="18">
        <f>'2'!G23/'1'!G22</f>
        <v>1.2482606134915338E-2</v>
      </c>
      <c r="H5" s="18">
        <f>'2'!H23/'1'!H22</f>
        <v>1.9546411764520346E-2</v>
      </c>
    </row>
    <row r="6" spans="1:8" x14ac:dyDescent="0.25">
      <c r="A6" t="s">
        <v>83</v>
      </c>
      <c r="B6" s="18">
        <f>'2'!B23/'1'!B43</f>
        <v>9.6675062976664727E-2</v>
      </c>
      <c r="C6" s="18">
        <f>'2'!C23/'1'!C43</f>
        <v>2.4353001469021914E-2</v>
      </c>
      <c r="D6" s="18">
        <f>'2'!D23/'1'!D43</f>
        <v>9.3625246754143396E-2</v>
      </c>
      <c r="E6" s="18">
        <f>'2'!E23/'1'!E43</f>
        <v>3.8949785432066307E-2</v>
      </c>
      <c r="F6" s="18">
        <f>'2'!F23/'1'!F43</f>
        <v>1.721839589695286E-2</v>
      </c>
      <c r="G6" s="18">
        <f>'2'!G23/'1'!G43</f>
        <v>3.2607552873393668E-2</v>
      </c>
      <c r="H6" s="18">
        <f>'2'!H23/'1'!H43</f>
        <v>5.2189550467413089E-2</v>
      </c>
    </row>
    <row r="7" spans="1:8" x14ac:dyDescent="0.25">
      <c r="A7" t="s">
        <v>50</v>
      </c>
      <c r="B7" s="18">
        <f>'1'!B27/'1'!B43</f>
        <v>1.1814493439135213E-2</v>
      </c>
      <c r="C7" s="18">
        <f>'1'!C27/'1'!C43</f>
        <v>2.5502832934074602E-3</v>
      </c>
      <c r="D7" s="18">
        <f>'1'!D27/'1'!D43</f>
        <v>0.11648078231637778</v>
      </c>
      <c r="E7" s="18">
        <f>'1'!E27/'1'!E43</f>
        <v>0</v>
      </c>
      <c r="F7" s="18">
        <f>'1'!F27/'1'!F43</f>
        <v>0</v>
      </c>
      <c r="G7" s="18">
        <f>'1'!G27/'1'!G43</f>
        <v>0</v>
      </c>
      <c r="H7" s="18">
        <f>'1'!H27/'1'!H43</f>
        <v>0</v>
      </c>
    </row>
    <row r="8" spans="1:8" x14ac:dyDescent="0.25">
      <c r="A8" t="s">
        <v>51</v>
      </c>
      <c r="B8" s="19">
        <f>'1'!B13/'1'!B30</f>
        <v>1.5474238485686311</v>
      </c>
      <c r="C8" s="19">
        <f>'1'!C13/'1'!C30</f>
        <v>1.4918204796814873</v>
      </c>
      <c r="D8" s="19">
        <f>'1'!D13/'1'!D30</f>
        <v>1.6146536317923013</v>
      </c>
      <c r="E8" s="19">
        <f>'1'!E13/'1'!E30</f>
        <v>1.4669215874475734</v>
      </c>
      <c r="F8" s="19">
        <f>'1'!F13/'1'!F30</f>
        <v>1.7373240319522756</v>
      </c>
      <c r="G8" s="19">
        <f>'1'!G13/'1'!G30</f>
        <v>1.3590143300661242</v>
      </c>
      <c r="H8" s="19">
        <f>'1'!H13/'1'!H30</f>
        <v>1.3640191408927362</v>
      </c>
    </row>
    <row r="9" spans="1:8" x14ac:dyDescent="0.25">
      <c r="A9" t="s">
        <v>52</v>
      </c>
      <c r="B9" s="18">
        <f>'2'!B23/'2'!B5</f>
        <v>0.12657646960466096</v>
      </c>
      <c r="C9" s="18">
        <f>'2'!C23/'2'!C5</f>
        <v>2.1779521462671213E-2</v>
      </c>
      <c r="D9" s="18">
        <f>'2'!D23/'2'!D5</f>
        <v>8.362201952939402E-2</v>
      </c>
      <c r="E9" s="18">
        <f>'2'!E23/'2'!E5</f>
        <v>3.7491007750493618E-2</v>
      </c>
      <c r="F9" s="18">
        <f>'2'!F23/'2'!F5</f>
        <v>1.8511359517026222E-2</v>
      </c>
      <c r="G9" s="18">
        <f>'2'!G23/'2'!G5</f>
        <v>2.777528366338694E-2</v>
      </c>
      <c r="H9" s="18">
        <f>'2'!H23/'2'!H5</f>
        <v>3.6395129551994559E-2</v>
      </c>
    </row>
    <row r="10" spans="1:8" x14ac:dyDescent="0.25">
      <c r="A10" t="s">
        <v>53</v>
      </c>
      <c r="B10" s="18">
        <f>'2'!B12/'2'!B5</f>
        <v>0.13909452283186746</v>
      </c>
      <c r="C10" s="18">
        <f>'2'!C12/'2'!C5</f>
        <v>8.3321156306952845E-2</v>
      </c>
      <c r="D10" s="18">
        <f>'2'!D12/'2'!D5</f>
        <v>0.14515047341484522</v>
      </c>
      <c r="E10" s="18">
        <f>'2'!E12/'2'!E5</f>
        <v>7.694227765313609E-2</v>
      </c>
      <c r="F10" s="18">
        <f>'2'!F12/'2'!F5</f>
        <v>0.10724986402963482</v>
      </c>
      <c r="G10" s="18">
        <f>'2'!G12/'2'!G5</f>
        <v>7.4085525446617534E-2</v>
      </c>
      <c r="H10" s="18">
        <f>'2'!H12/'2'!H5</f>
        <v>9.8015613734363488E-2</v>
      </c>
    </row>
    <row r="11" spans="1:8" x14ac:dyDescent="0.25">
      <c r="A11" t="s">
        <v>84</v>
      </c>
      <c r="B11" s="18">
        <f>'2'!B23/('1'!B43+'1'!B27)</f>
        <v>9.5546232638028653E-2</v>
      </c>
      <c r="C11" s="18">
        <f>'2'!C23/('1'!C43+'1'!C27)</f>
        <v>2.4291052403896968E-2</v>
      </c>
      <c r="D11" s="18">
        <f>'2'!D23/('1'!D43+'1'!D27)</f>
        <v>8.3857463771026888E-2</v>
      </c>
      <c r="E11" s="18">
        <f>'2'!E23/('1'!E43+'1'!E27)</f>
        <v>3.8949785432066307E-2</v>
      </c>
      <c r="F11" s="18">
        <f>'2'!F23/('1'!F43+'1'!F27)</f>
        <v>1.721839589695286E-2</v>
      </c>
      <c r="G11" s="18">
        <f>'2'!G23/('1'!G43+'1'!G27)</f>
        <v>3.2607552873393668E-2</v>
      </c>
      <c r="H11" s="18">
        <f>'2'!H23/('1'!H43+'1'!H27)</f>
        <v>5.2189550467413089E-2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2020-04-11T14:34:40Z</dcterms:modified>
</cp:coreProperties>
</file>