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Bank\A\"/>
    </mc:Choice>
  </mc:AlternateContent>
  <bookViews>
    <workbookView xWindow="240" yWindow="60" windowWidth="20115" windowHeight="8010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G5" i="4" l="1"/>
  <c r="G6" i="4"/>
  <c r="G7" i="4"/>
  <c r="G8" i="4"/>
  <c r="G9" i="4"/>
  <c r="H42" i="3"/>
  <c r="H41" i="3"/>
  <c r="H37" i="3"/>
  <c r="H25" i="3"/>
  <c r="H31" i="3"/>
  <c r="H17" i="3"/>
  <c r="H6" i="3"/>
  <c r="I6" i="3"/>
  <c r="H37" i="2"/>
  <c r="H38" i="2" s="1"/>
  <c r="H39" i="2"/>
  <c r="H34" i="2"/>
  <c r="H33" i="2"/>
  <c r="H28" i="2"/>
  <c r="H26" i="2"/>
  <c r="H5" i="2"/>
  <c r="H34" i="1"/>
  <c r="H5" i="1"/>
  <c r="H13" i="2"/>
  <c r="H6" i="2"/>
  <c r="H44" i="1"/>
  <c r="I33" i="1"/>
  <c r="H33" i="1"/>
  <c r="H43" i="1" s="1"/>
  <c r="H26" i="1"/>
  <c r="H24" i="1" s="1"/>
  <c r="H16" i="1"/>
  <c r="H13" i="1"/>
  <c r="H9" i="1"/>
  <c r="H6" i="1"/>
  <c r="H5" i="3" l="1"/>
  <c r="H40" i="3" s="1"/>
  <c r="H23" i="1"/>
  <c r="B34" i="2"/>
  <c r="B28" i="2"/>
  <c r="B6" i="3"/>
  <c r="C6" i="2" l="1"/>
  <c r="D6" i="2"/>
  <c r="E6" i="2"/>
  <c r="F6" i="2"/>
  <c r="G6" i="2"/>
  <c r="B6" i="2"/>
  <c r="B5" i="2" s="1"/>
  <c r="C5" i="4" l="1"/>
  <c r="D5" i="2"/>
  <c r="F5" i="4"/>
  <c r="G5" i="2"/>
  <c r="B5" i="4"/>
  <c r="C5" i="2"/>
  <c r="E5" i="4"/>
  <c r="F5" i="2"/>
  <c r="D5" i="4"/>
  <c r="E5" i="2"/>
  <c r="G31" i="3"/>
  <c r="G17" i="3"/>
  <c r="G6" i="3"/>
  <c r="G13" i="1"/>
  <c r="G34" i="2"/>
  <c r="G5" i="3" l="1"/>
  <c r="G41" i="3" s="1"/>
  <c r="G28" i="2"/>
  <c r="G13" i="2"/>
  <c r="G26" i="2" s="1"/>
  <c r="G34" i="1"/>
  <c r="G33" i="1" s="1"/>
  <c r="G26" i="1"/>
  <c r="G24" i="1" s="1"/>
  <c r="G16" i="1"/>
  <c r="G9" i="1"/>
  <c r="G6" i="1"/>
  <c r="F17" i="3"/>
  <c r="F31" i="3"/>
  <c r="F6" i="3"/>
  <c r="F34" i="2"/>
  <c r="F28" i="2"/>
  <c r="F13" i="2"/>
  <c r="F26" i="2" s="1"/>
  <c r="E6" i="4" s="1"/>
  <c r="F34" i="1"/>
  <c r="F33" i="1" s="1"/>
  <c r="F26" i="1"/>
  <c r="F24" i="1" s="1"/>
  <c r="F16" i="1"/>
  <c r="F13" i="1"/>
  <c r="F9" i="1"/>
  <c r="F6" i="1"/>
  <c r="G33" i="2" l="1"/>
  <c r="F6" i="4"/>
  <c r="F33" i="2"/>
  <c r="G43" i="1"/>
  <c r="F43" i="1"/>
  <c r="G23" i="1"/>
  <c r="G5" i="1"/>
  <c r="F5" i="3"/>
  <c r="F23" i="1"/>
  <c r="F5" i="1"/>
  <c r="B34" i="1"/>
  <c r="B33" i="1" s="1"/>
  <c r="B43" i="1" s="1"/>
  <c r="C6" i="3"/>
  <c r="C28" i="2"/>
  <c r="C34" i="1"/>
  <c r="C33" i="1" s="1"/>
  <c r="B31" i="3"/>
  <c r="C31" i="3"/>
  <c r="D31" i="3"/>
  <c r="B17" i="3"/>
  <c r="C17" i="3"/>
  <c r="D17" i="3"/>
  <c r="D6" i="3"/>
  <c r="C34" i="2"/>
  <c r="D34" i="2"/>
  <c r="D28" i="2"/>
  <c r="B13" i="2"/>
  <c r="B26" i="2" s="1"/>
  <c r="B33" i="2" s="1"/>
  <c r="C13" i="2"/>
  <c r="C26" i="2" s="1"/>
  <c r="D13" i="2"/>
  <c r="D26" i="2" s="1"/>
  <c r="C6" i="4" s="1"/>
  <c r="D34" i="1"/>
  <c r="D33" i="1" s="1"/>
  <c r="B26" i="1"/>
  <c r="B24" i="1" s="1"/>
  <c r="C26" i="1"/>
  <c r="C24" i="1" s="1"/>
  <c r="D26" i="1"/>
  <c r="D24" i="1" s="1"/>
  <c r="B16" i="1"/>
  <c r="C16" i="1"/>
  <c r="D16" i="1"/>
  <c r="B13" i="1"/>
  <c r="C13" i="1"/>
  <c r="D13" i="1"/>
  <c r="B9" i="1"/>
  <c r="C9" i="1"/>
  <c r="D9" i="1"/>
  <c r="B6" i="1"/>
  <c r="C6" i="1"/>
  <c r="D6" i="1"/>
  <c r="E31" i="3"/>
  <c r="E17" i="3"/>
  <c r="E6" i="3"/>
  <c r="C33" i="2" l="1"/>
  <c r="B6" i="4"/>
  <c r="D33" i="2"/>
  <c r="E5" i="3"/>
  <c r="E41" i="3" s="1"/>
  <c r="D5" i="3"/>
  <c r="D41" i="3" s="1"/>
  <c r="F41" i="3"/>
  <c r="F37" i="2"/>
  <c r="G37" i="2"/>
  <c r="C43" i="1"/>
  <c r="D5" i="1"/>
  <c r="D23" i="1"/>
  <c r="D43" i="1"/>
  <c r="C5" i="1"/>
  <c r="B5" i="1"/>
  <c r="B5" i="3"/>
  <c r="B37" i="2"/>
  <c r="B38" i="2" s="1"/>
  <c r="B23" i="1"/>
  <c r="C5" i="3"/>
  <c r="C23" i="1"/>
  <c r="E34" i="2"/>
  <c r="E28" i="2"/>
  <c r="E13" i="2"/>
  <c r="E26" i="2" s="1"/>
  <c r="E34" i="1"/>
  <c r="E33" i="1" s="1"/>
  <c r="E26" i="1"/>
  <c r="E24" i="1" s="1"/>
  <c r="E23" i="1" s="1"/>
  <c r="E16" i="1"/>
  <c r="E13" i="1"/>
  <c r="E9" i="1"/>
  <c r="E6" i="1"/>
  <c r="E33" i="2" l="1"/>
  <c r="D6" i="4"/>
  <c r="F8" i="4"/>
  <c r="F7" i="4"/>
  <c r="E8" i="4"/>
  <c r="E7" i="4"/>
  <c r="B41" i="3"/>
  <c r="C41" i="3"/>
  <c r="C37" i="2"/>
  <c r="B7" i="4" s="1"/>
  <c r="F38" i="2"/>
  <c r="E9" i="4"/>
  <c r="D37" i="2"/>
  <c r="G38" i="2"/>
  <c r="F9" i="4"/>
  <c r="E5" i="1"/>
  <c r="E43" i="1"/>
  <c r="C8" i="4" l="1"/>
  <c r="C7" i="4"/>
  <c r="D38" i="2"/>
  <c r="C9" i="4"/>
  <c r="C38" i="2"/>
  <c r="B9" i="4"/>
  <c r="E37" i="2"/>
  <c r="D7" i="4" s="1"/>
  <c r="B8" i="4"/>
  <c r="E38" i="2" l="1"/>
  <c r="D9" i="4"/>
  <c r="D8" i="4"/>
  <c r="G25" i="3" l="1"/>
  <c r="G37" i="3" s="1"/>
  <c r="G40" i="3" s="1"/>
  <c r="E25" i="3"/>
  <c r="E37" i="3" s="1"/>
  <c r="E40" i="3" s="1"/>
  <c r="B25" i="3"/>
  <c r="B37" i="3" s="1"/>
  <c r="B40" i="3" s="1"/>
  <c r="C25" i="3"/>
  <c r="C37" i="3" s="1"/>
  <c r="C40" i="3" s="1"/>
  <c r="F25" i="3"/>
  <c r="F37" i="3" s="1"/>
  <c r="F40" i="3" s="1"/>
  <c r="D25" i="3"/>
  <c r="D37" i="3" s="1"/>
  <c r="D40" i="3" s="1"/>
</calcChain>
</file>

<file path=xl/sharedStrings.xml><?xml version="1.0" encoding="utf-8"?>
<sst xmlns="http://schemas.openxmlformats.org/spreadsheetml/2006/main" count="131" uniqueCount="125">
  <si>
    <t>Cash</t>
  </si>
  <si>
    <t>Cash in hand (including foreign currencies)</t>
  </si>
  <si>
    <t>Balance with Bangladesh Bank and its agent bank(s)</t>
  </si>
  <si>
    <t>In Bangladesh</t>
  </si>
  <si>
    <t>0utside Bangladesh</t>
  </si>
  <si>
    <t>Money at call and on short notice</t>
  </si>
  <si>
    <t>Investments</t>
  </si>
  <si>
    <t>Government</t>
  </si>
  <si>
    <t>Others</t>
  </si>
  <si>
    <t>Loans, cash credits, overdrafts, etc./lnvestments</t>
  </si>
  <si>
    <t>Bills purchased and discounted</t>
  </si>
  <si>
    <t>Other assets</t>
  </si>
  <si>
    <t>Liabilities</t>
  </si>
  <si>
    <t>Current accounts &amp; other accounts</t>
  </si>
  <si>
    <t>Bills payable</t>
  </si>
  <si>
    <t>Term deposits</t>
  </si>
  <si>
    <t>Other Liabilities</t>
  </si>
  <si>
    <t>Statutory reserve</t>
  </si>
  <si>
    <t>Other reserve</t>
  </si>
  <si>
    <t>Retained earnings</t>
  </si>
  <si>
    <t>Non-controlling interest</t>
  </si>
  <si>
    <t>lnterest income/profit on investments</t>
  </si>
  <si>
    <t>Interest paid/profit on deposits and borrowings, etc.</t>
  </si>
  <si>
    <t>Investment income</t>
  </si>
  <si>
    <t>Commission, exchange and brokerage</t>
  </si>
  <si>
    <t>Other operating income</t>
  </si>
  <si>
    <t>Salary and allowances</t>
  </si>
  <si>
    <t>Rent taxes, insurance, electricity, etc</t>
  </si>
  <si>
    <t>Legal expenses</t>
  </si>
  <si>
    <t>Postage, stamps, telecommunication, etc</t>
  </si>
  <si>
    <t>Stationery, printing, advertisement, etc.</t>
  </si>
  <si>
    <t>Chief executive's salary and fees</t>
  </si>
  <si>
    <t>Directors' fees</t>
  </si>
  <si>
    <t>Auditors'fees</t>
  </si>
  <si>
    <t>Depreciation and repairs of Bank's assets</t>
  </si>
  <si>
    <t>Other expenses</t>
  </si>
  <si>
    <t>Provision against Ioans and advances</t>
  </si>
  <si>
    <t>Provision against good borrower</t>
  </si>
  <si>
    <t>Provision for diminution in value of investments</t>
  </si>
  <si>
    <t>Other Provisions</t>
  </si>
  <si>
    <t>Current tax</t>
  </si>
  <si>
    <t>Deferred Tax</t>
  </si>
  <si>
    <t>Interest / Profit receipts</t>
  </si>
  <si>
    <t>Interest / Profit payments</t>
  </si>
  <si>
    <t>Dividend receipts</t>
  </si>
  <si>
    <t>Fee and commission receipts</t>
  </si>
  <si>
    <t>Payments to employees</t>
  </si>
  <si>
    <t>Payments to suppliers</t>
  </si>
  <si>
    <t>Income taxes paid</t>
  </si>
  <si>
    <t>Receipts from other operating activities</t>
  </si>
  <si>
    <t>Payments for other operating activities</t>
  </si>
  <si>
    <t>Loans and advances to customers</t>
  </si>
  <si>
    <t>Deposits from other banks</t>
  </si>
  <si>
    <t>Deposits from customers</t>
  </si>
  <si>
    <t>Other liabilities</t>
  </si>
  <si>
    <t>Sale/ (Purchase) of securities</t>
  </si>
  <si>
    <t>Purchase of property, plant &amp; equipment</t>
  </si>
  <si>
    <t>Sale of property, plant &amp; equipment</t>
  </si>
  <si>
    <t>Dividends paid</t>
  </si>
  <si>
    <t>Surplus in profit and loss account</t>
  </si>
  <si>
    <t>Revaluation reserve in invesment</t>
  </si>
  <si>
    <t>Repair &amp; maintenance of bank's assets</t>
  </si>
  <si>
    <t>Charges on loan losses</t>
  </si>
  <si>
    <t>Ratio</t>
  </si>
  <si>
    <t>Operating Margin</t>
  </si>
  <si>
    <t>Net Margin</t>
  </si>
  <si>
    <t>Capital to Risk Weighted Assets Ratio</t>
  </si>
  <si>
    <t xml:space="preserve">As at 31 December </t>
  </si>
  <si>
    <t>Purchase / Sale of trading securities</t>
  </si>
  <si>
    <t>Property and Assets</t>
  </si>
  <si>
    <t>Balance with Other Banks and Financial Institutions</t>
  </si>
  <si>
    <t>Loans and Advances/Investments</t>
  </si>
  <si>
    <t>Fixed Assets including Premises, Furniture and Fixtures</t>
  </si>
  <si>
    <t>Other Assets</t>
  </si>
  <si>
    <t>Non-Banking Assets</t>
  </si>
  <si>
    <t>Liabilities and Capital</t>
  </si>
  <si>
    <t>Borrowings from Other Banks, Financial Institutions and Agents</t>
  </si>
  <si>
    <t>Deposits and Other Accounts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</si>
  <si>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</si>
  <si>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</si>
  <si>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</si>
  <si>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</si>
  <si>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</si>
  <si>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</si>
  <si>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</si>
  <si>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Profit Before Provisions</t>
  </si>
  <si>
    <t>Total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</si>
  <si>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</si>
  <si>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</si>
  <si>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</si>
  <si>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</si>
  <si>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</si>
  <si>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</si>
  <si>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</si>
  <si>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</si>
  <si>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</si>
  <si>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Financing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</si>
  <si>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</si>
  <si>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</si>
  <si>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</si>
  <si>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</si>
  <si>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</si>
  <si>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</si>
  <si>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Savings bank deposits</t>
  </si>
  <si>
    <t>Equity attributable to equity holders of the parent company</t>
  </si>
  <si>
    <t>Paid-up capital</t>
  </si>
  <si>
    <t>Asset revaluation reserve</t>
  </si>
  <si>
    <t>Recovery of loans previously written off</t>
  </si>
  <si>
    <t>Other Liabilities account of customers</t>
  </si>
  <si>
    <t>Proceeds from sale of scrap</t>
  </si>
  <si>
    <t>Proceeds from sale of securities</t>
  </si>
  <si>
    <t>Issuance of Non-convertible  bond</t>
  </si>
  <si>
    <t>Redemption of Non-convertible  Subordinated Bond</t>
  </si>
  <si>
    <t>Purchase/sale of subsidiary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</si>
  <si>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</si>
  <si>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</si>
  <si>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</si>
  <si>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</si>
  <si>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</si>
  <si>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 xml:space="preserve"> Non Convertible subordinate bonds</t>
  </si>
  <si>
    <t>Borrowing from other banks, Fis &amp; agents</t>
  </si>
  <si>
    <t>Dhaka Bank Limited</t>
  </si>
  <si>
    <t>Balance Sheet</t>
  </si>
  <si>
    <t>Income Statement</t>
  </si>
  <si>
    <t>Cash Flow Statement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</si>
</sst>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64" fontId="0" fillId="0" borderId="0" xfId="1" applyNumberFormat="1" applyFont="1"/>
    <xf numFmtId="164" fontId="1" fillId="0" borderId="0" xfId="0" applyNumberFormat="1" applyFont="1"/>
    <xf numFmtId="164" fontId="1" fillId="0" borderId="0" xfId="1" applyNumberFormat="1" applyFont="1"/>
    <xf numFmtId="164" fontId="0" fillId="0" borderId="0" xfId="1" applyNumberFormat="1" applyFont="1" applyAlignment="1">
      <alignment wrapText="1"/>
    </xf>
    <xf numFmtId="164" fontId="1" fillId="0" borderId="0" xfId="1" applyNumberFormat="1" applyFont="1" applyFill="1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1" fontId="3" fillId="0" borderId="0" xfId="1" applyNumberFormat="1" applyFont="1" applyAlignment="1">
      <alignment horizontal="center"/>
    </xf>
    <xf numFmtId="10" fontId="0" fillId="0" borderId="0" xfId="0" applyNumberFormat="1"/>
    <xf numFmtId="43" fontId="0" fillId="0" borderId="0" xfId="0" applyNumberFormat="1"/>
    <xf numFmtId="2" fontId="0" fillId="0" borderId="0" xfId="0" applyNumberFormat="1"/>
    <xf numFmtId="43" fontId="0" fillId="0" borderId="0" xfId="1" applyNumberFormat="1" applyFont="1"/>
    <xf numFmtId="0" fontId="0" fillId="0" borderId="0" xfId="0" applyAlignment="1"/>
    <xf numFmtId="164" fontId="1" fillId="0" borderId="0" xfId="1" applyNumberFormat="1" applyFont="1" applyAlignment="1"/>
    <xf numFmtId="0" fontId="0" fillId="2" borderId="0" xfId="0" applyFill="1"/>
    <xf numFmtId="0" fontId="1" fillId="0" borderId="1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1" fillId="0" borderId="1" xfId="0" applyFont="1" applyBorder="1"/>
    <xf numFmtId="4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0" fontId="1" fillId="0" borderId="2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pane xSplit="1" ySplit="4" topLeftCell="B32" activePane="bottomRight" state="frozen"/>
      <selection pane="topRight" activeCell="B1" sqref="B1"/>
      <selection pane="bottomLeft" activeCell="A3" sqref="A3"/>
      <selection pane="bottomRight" activeCell="O40" sqref="O40"/>
    </sheetView>
  </sheetViews>
  <sheetFormatPr defaultRowHeight="15" x14ac:dyDescent="0.25"/>
  <cols>
    <col min="1" max="1" width="46.85546875" customWidth="1"/>
    <col min="2" max="4" width="16.28515625" bestFit="1" customWidth="1"/>
    <col min="5" max="5" width="18" bestFit="1" customWidth="1"/>
    <col min="6" max="8" width="16.28515625" bestFit="1" customWidth="1"/>
  </cols>
  <sheetData>
    <row r="1" spans="1:8" x14ac:dyDescent="0.25">
      <c r="A1" s="1" t="s">
        <v>121</v>
      </c>
    </row>
    <row r="2" spans="1:8" x14ac:dyDescent="0.25">
      <c r="A2" s="1" t="s">
        <v>122</v>
      </c>
    </row>
    <row r="3" spans="1:8" x14ac:dyDescent="0.25">
      <c r="A3" t="s">
        <v>67</v>
      </c>
    </row>
    <row r="4" spans="1:8" x14ac:dyDescent="0.25">
      <c r="B4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</row>
    <row r="5" spans="1:8" x14ac:dyDescent="0.25">
      <c r="A5" s="19" t="s">
        <v>69</v>
      </c>
      <c r="B5" s="5">
        <f t="shared" ref="B5:G5" si="0">B6+B9+B12+B13+B16+B19+B20+B21</f>
        <v>133616109915</v>
      </c>
      <c r="C5" s="5">
        <f t="shared" si="0"/>
        <v>145400273725</v>
      </c>
      <c r="D5" s="5">
        <f t="shared" si="0"/>
        <v>159775322701</v>
      </c>
      <c r="E5" s="5">
        <f t="shared" si="0"/>
        <v>177214978459</v>
      </c>
      <c r="F5" s="5">
        <f t="shared" si="0"/>
        <v>203276912804</v>
      </c>
      <c r="G5" s="5">
        <f t="shared" si="0"/>
        <v>230828490416</v>
      </c>
      <c r="H5" s="5">
        <f>H6+H9+H12+H13+H16+H19+H20+H21+1</f>
        <v>275397025325</v>
      </c>
    </row>
    <row r="6" spans="1:8" x14ac:dyDescent="0.25">
      <c r="A6" s="20" t="s">
        <v>0</v>
      </c>
      <c r="B6" s="4">
        <f t="shared" ref="B6:D6" si="1">B7+B8</f>
        <v>10934170296</v>
      </c>
      <c r="C6" s="4">
        <f t="shared" si="1"/>
        <v>11900762425</v>
      </c>
      <c r="D6" s="4">
        <f t="shared" si="1"/>
        <v>15900963572</v>
      </c>
      <c r="E6" s="4">
        <f>E7+E8</f>
        <v>14966422109</v>
      </c>
      <c r="F6" s="4">
        <f>F7+F8</f>
        <v>16715758759</v>
      </c>
      <c r="G6" s="4">
        <f>G7+G8</f>
        <v>13684691050</v>
      </c>
      <c r="H6" s="4">
        <f>H7+H8</f>
        <v>15451545066</v>
      </c>
    </row>
    <row r="7" spans="1:8" x14ac:dyDescent="0.25">
      <c r="A7" t="s">
        <v>1</v>
      </c>
      <c r="B7" s="3">
        <v>1307608902</v>
      </c>
      <c r="C7" s="3">
        <v>1609002280</v>
      </c>
      <c r="D7" s="3">
        <v>1395199940</v>
      </c>
      <c r="E7" s="3">
        <v>1543708584</v>
      </c>
      <c r="F7" s="8">
        <v>1797462755</v>
      </c>
      <c r="G7" s="8">
        <v>1839941316</v>
      </c>
      <c r="H7" s="8">
        <v>2422377323</v>
      </c>
    </row>
    <row r="8" spans="1:8" x14ac:dyDescent="0.25">
      <c r="A8" t="s">
        <v>2</v>
      </c>
      <c r="B8" s="3">
        <v>9626561394</v>
      </c>
      <c r="C8" s="3">
        <v>10291760145</v>
      </c>
      <c r="D8" s="3">
        <v>14505763632</v>
      </c>
      <c r="E8" s="3">
        <v>13422713525</v>
      </c>
      <c r="F8" s="8">
        <v>14918296004</v>
      </c>
      <c r="G8" s="8">
        <v>11844749734</v>
      </c>
      <c r="H8" s="8">
        <v>13029167743</v>
      </c>
    </row>
    <row r="9" spans="1:8" x14ac:dyDescent="0.25">
      <c r="A9" s="21" t="s">
        <v>70</v>
      </c>
      <c r="B9" s="5">
        <f t="shared" ref="B9:D9" si="2">B10+B11</f>
        <v>4920675945</v>
      </c>
      <c r="C9" s="5">
        <f t="shared" si="2"/>
        <v>2692952439</v>
      </c>
      <c r="D9" s="5">
        <f t="shared" si="2"/>
        <v>6685901914</v>
      </c>
      <c r="E9" s="5">
        <f>E10+E11</f>
        <v>10212560426</v>
      </c>
      <c r="F9" s="5">
        <f>F10+F11</f>
        <v>11229483485</v>
      </c>
      <c r="G9" s="5">
        <f>G10+G11</f>
        <v>11394521215</v>
      </c>
      <c r="H9" s="5">
        <f>H10+H11</f>
        <v>17643847041</v>
      </c>
    </row>
    <row r="10" spans="1:8" x14ac:dyDescent="0.25">
      <c r="A10" t="s">
        <v>3</v>
      </c>
      <c r="B10" s="3">
        <v>3636221243</v>
      </c>
      <c r="C10" s="3">
        <v>1927287468</v>
      </c>
      <c r="D10" s="3">
        <v>2542023266</v>
      </c>
      <c r="E10" s="3">
        <v>6724351465</v>
      </c>
      <c r="F10" s="8">
        <v>8640709728</v>
      </c>
      <c r="G10" s="8">
        <v>10190843071</v>
      </c>
      <c r="H10" s="8">
        <v>15929923232</v>
      </c>
    </row>
    <row r="11" spans="1:8" x14ac:dyDescent="0.25">
      <c r="A11" t="s">
        <v>4</v>
      </c>
      <c r="B11" s="3">
        <v>1284454702</v>
      </c>
      <c r="C11" s="3">
        <v>765664971</v>
      </c>
      <c r="D11" s="3">
        <v>4143878648</v>
      </c>
      <c r="E11" s="3">
        <v>3488208961</v>
      </c>
      <c r="F11" s="8">
        <v>2588773757</v>
      </c>
      <c r="G11" s="8">
        <v>1203678144</v>
      </c>
      <c r="H11" s="8">
        <v>1713923809</v>
      </c>
    </row>
    <row r="12" spans="1:8" x14ac:dyDescent="0.25">
      <c r="A12" s="21" t="s">
        <v>5</v>
      </c>
      <c r="B12" s="3">
        <v>669200000</v>
      </c>
      <c r="C12" s="3">
        <v>338900000</v>
      </c>
      <c r="D12" s="5">
        <v>448300000</v>
      </c>
      <c r="E12" s="5">
        <v>15300000</v>
      </c>
      <c r="F12" s="8">
        <v>1051300000</v>
      </c>
      <c r="G12" s="8">
        <v>11300000</v>
      </c>
      <c r="H12" s="8">
        <v>11300000</v>
      </c>
    </row>
    <row r="13" spans="1:8" x14ac:dyDescent="0.25">
      <c r="A13" s="21" t="s">
        <v>6</v>
      </c>
      <c r="B13" s="5">
        <f t="shared" ref="B13:D13" si="3">B15+B14</f>
        <v>19540194015</v>
      </c>
      <c r="C13" s="5">
        <f t="shared" si="3"/>
        <v>20240852234</v>
      </c>
      <c r="D13" s="5">
        <f t="shared" si="3"/>
        <v>21660965339</v>
      </c>
      <c r="E13" s="5">
        <f>E15+E14</f>
        <v>23072924090</v>
      </c>
      <c r="F13" s="5">
        <f>F15+F14</f>
        <v>23783240894</v>
      </c>
      <c r="G13" s="5">
        <f>G15+G14</f>
        <v>26040501710</v>
      </c>
      <c r="H13" s="5">
        <f>H15+H14</f>
        <v>30641895095</v>
      </c>
    </row>
    <row r="14" spans="1:8" x14ac:dyDescent="0.25">
      <c r="A14" t="s">
        <v>7</v>
      </c>
      <c r="B14" s="3">
        <v>15775407762</v>
      </c>
      <c r="C14" s="3">
        <v>16009301980</v>
      </c>
      <c r="D14" s="3">
        <v>18358963884</v>
      </c>
      <c r="E14" s="3">
        <v>19637850305</v>
      </c>
      <c r="F14" s="8">
        <v>18805722760</v>
      </c>
      <c r="G14" s="8">
        <v>19706422487</v>
      </c>
      <c r="H14" s="8">
        <v>22009920154</v>
      </c>
    </row>
    <row r="15" spans="1:8" x14ac:dyDescent="0.25">
      <c r="A15" t="s">
        <v>8</v>
      </c>
      <c r="B15" s="3">
        <v>3764786253</v>
      </c>
      <c r="C15" s="3">
        <v>4231550254</v>
      </c>
      <c r="D15" s="3">
        <v>3302001455</v>
      </c>
      <c r="E15" s="3">
        <v>3435073785</v>
      </c>
      <c r="F15" s="8">
        <v>4977518134</v>
      </c>
      <c r="G15" s="8">
        <v>6334079223</v>
      </c>
      <c r="H15" s="8">
        <v>8631974941</v>
      </c>
    </row>
    <row r="16" spans="1:8" x14ac:dyDescent="0.25">
      <c r="A16" s="21" t="s">
        <v>71</v>
      </c>
      <c r="B16" s="5">
        <f t="shared" ref="B16:D16" si="4">B17+B18</f>
        <v>90140284573</v>
      </c>
      <c r="C16" s="5">
        <f t="shared" si="4"/>
        <v>100364424554</v>
      </c>
      <c r="D16" s="5">
        <f t="shared" si="4"/>
        <v>103604211956</v>
      </c>
      <c r="E16" s="5">
        <f>E17+E18</f>
        <v>118184480515</v>
      </c>
      <c r="F16" s="5">
        <f>F17+F18</f>
        <v>134833390731</v>
      </c>
      <c r="G16" s="5">
        <f>G17+G18</f>
        <v>153867641893</v>
      </c>
      <c r="H16" s="5">
        <f>H17+H18</f>
        <v>180499370364</v>
      </c>
    </row>
    <row r="17" spans="1:8" x14ac:dyDescent="0.25">
      <c r="A17" t="s">
        <v>9</v>
      </c>
      <c r="B17" s="3">
        <v>87762745239</v>
      </c>
      <c r="C17" s="3">
        <v>98150571358</v>
      </c>
      <c r="D17" s="3">
        <v>101376448530</v>
      </c>
      <c r="E17" s="3">
        <v>115789830575</v>
      </c>
      <c r="F17" s="8">
        <v>131707113368</v>
      </c>
      <c r="G17" s="8">
        <v>150656808845</v>
      </c>
      <c r="H17" s="8">
        <v>177541944177</v>
      </c>
    </row>
    <row r="18" spans="1:8" x14ac:dyDescent="0.25">
      <c r="A18" t="s">
        <v>10</v>
      </c>
      <c r="B18" s="3">
        <v>2377539334</v>
      </c>
      <c r="C18" s="3">
        <v>2213853196</v>
      </c>
      <c r="D18" s="3">
        <v>2227763426</v>
      </c>
      <c r="E18" s="3">
        <v>2394649940</v>
      </c>
      <c r="F18" s="8">
        <v>3126277363</v>
      </c>
      <c r="G18" s="8">
        <v>3210833048</v>
      </c>
      <c r="H18" s="8">
        <v>2957426187</v>
      </c>
    </row>
    <row r="19" spans="1:8" x14ac:dyDescent="0.25">
      <c r="A19" s="20" t="s">
        <v>72</v>
      </c>
      <c r="B19" s="3">
        <v>1904407294</v>
      </c>
      <c r="C19" s="5">
        <v>2538497507</v>
      </c>
      <c r="D19" s="5">
        <v>3972617496</v>
      </c>
      <c r="E19" s="5">
        <v>4109853726</v>
      </c>
      <c r="F19" s="8">
        <v>4201264375</v>
      </c>
      <c r="G19" s="8">
        <v>4269381542</v>
      </c>
      <c r="H19" s="8">
        <v>4915963776</v>
      </c>
    </row>
    <row r="20" spans="1:8" x14ac:dyDescent="0.25">
      <c r="A20" s="20" t="s">
        <v>73</v>
      </c>
      <c r="B20" s="3">
        <v>5484011759</v>
      </c>
      <c r="C20" s="5">
        <v>7300718533</v>
      </c>
      <c r="D20" s="5">
        <v>7479196391</v>
      </c>
      <c r="E20" s="5">
        <v>6630271560</v>
      </c>
      <c r="F20" s="8">
        <v>11439308527</v>
      </c>
      <c r="G20" s="8">
        <v>21537286973</v>
      </c>
      <c r="H20" s="8">
        <v>26209937949</v>
      </c>
    </row>
    <row r="21" spans="1:8" x14ac:dyDescent="0.25">
      <c r="A21" s="20" t="s">
        <v>74</v>
      </c>
      <c r="B21" s="3">
        <v>23166033</v>
      </c>
      <c r="C21" s="5">
        <v>23166033</v>
      </c>
      <c r="D21" s="5">
        <v>23166033</v>
      </c>
      <c r="E21" s="5">
        <v>23166033</v>
      </c>
      <c r="F21" s="8">
        <v>23166033</v>
      </c>
      <c r="G21" s="8">
        <v>23166033</v>
      </c>
      <c r="H21" s="8">
        <v>23166033</v>
      </c>
    </row>
    <row r="22" spans="1:8" x14ac:dyDescent="0.25">
      <c r="A22" s="1"/>
    </row>
    <row r="23" spans="1:8" x14ac:dyDescent="0.25">
      <c r="A23" s="19" t="s">
        <v>75</v>
      </c>
      <c r="B23" s="5">
        <f>B24+B33</f>
        <v>133616093429</v>
      </c>
      <c r="C23" s="5">
        <f>C24+C33</f>
        <v>145400273725</v>
      </c>
      <c r="D23" s="5">
        <f>(D24+D33)+1</f>
        <v>159775322701</v>
      </c>
      <c r="E23" s="5">
        <f>(E24+E33)+1</f>
        <v>177214978459</v>
      </c>
      <c r="F23" s="5">
        <f>F24+F33</f>
        <v>203276912804</v>
      </c>
      <c r="G23" s="5">
        <f>(G24+G33)+1</f>
        <v>230828490416</v>
      </c>
      <c r="H23" s="5">
        <f>(H24+H33)</f>
        <v>275397025325</v>
      </c>
    </row>
    <row r="24" spans="1:8" x14ac:dyDescent="0.25">
      <c r="A24" s="21" t="s">
        <v>12</v>
      </c>
      <c r="B24" s="5">
        <f t="shared" ref="B24:H24" si="5">B25+B26+B31+B32</f>
        <v>123829798738</v>
      </c>
      <c r="C24" s="5">
        <f t="shared" si="5"/>
        <v>133355457879</v>
      </c>
      <c r="D24" s="5">
        <f t="shared" si="5"/>
        <v>146802248750</v>
      </c>
      <c r="E24" s="5">
        <f t="shared" si="5"/>
        <v>163523607148</v>
      </c>
      <c r="F24" s="5">
        <f t="shared" si="5"/>
        <v>188361934709</v>
      </c>
      <c r="G24" s="5">
        <f t="shared" si="5"/>
        <v>215000609110</v>
      </c>
      <c r="H24" s="5">
        <f t="shared" si="5"/>
        <v>258147915645</v>
      </c>
    </row>
    <row r="25" spans="1:8" x14ac:dyDescent="0.25">
      <c r="A25" s="21" t="s">
        <v>76</v>
      </c>
      <c r="B25" s="3">
        <v>5696877888</v>
      </c>
      <c r="C25" s="3">
        <v>3649917871</v>
      </c>
      <c r="D25" s="3">
        <v>9414685059</v>
      </c>
      <c r="E25" s="5">
        <v>10834730420</v>
      </c>
      <c r="F25" s="8">
        <v>11496873150</v>
      </c>
      <c r="G25" s="8">
        <v>21633548366</v>
      </c>
      <c r="H25" s="8">
        <v>26793730174</v>
      </c>
    </row>
    <row r="26" spans="1:8" x14ac:dyDescent="0.25">
      <c r="A26" s="21" t="s">
        <v>77</v>
      </c>
      <c r="B26" s="5">
        <f t="shared" ref="B26:D26" si="6">SUM(B27:B30)</f>
        <v>107427151290</v>
      </c>
      <c r="C26" s="5">
        <f t="shared" si="6"/>
        <v>115981165413</v>
      </c>
      <c r="D26" s="5">
        <f t="shared" si="6"/>
        <v>124853559335</v>
      </c>
      <c r="E26" s="5">
        <f>SUM(E27:E30)</f>
        <v>138591501745</v>
      </c>
      <c r="F26" s="5">
        <f>SUM(F27:F30)</f>
        <v>156756948352</v>
      </c>
      <c r="G26" s="5">
        <f>SUM(G27:G30)</f>
        <v>169729720650</v>
      </c>
      <c r="H26" s="5">
        <f>SUM(H27:H30)</f>
        <v>196873848389</v>
      </c>
    </row>
    <row r="27" spans="1:8" x14ac:dyDescent="0.25">
      <c r="A27" t="s">
        <v>13</v>
      </c>
      <c r="B27" s="3">
        <v>10816848734</v>
      </c>
      <c r="C27" s="3">
        <v>10171783633</v>
      </c>
      <c r="D27" s="3">
        <v>14362088804</v>
      </c>
      <c r="E27" s="3">
        <v>15782686124</v>
      </c>
      <c r="F27" s="8">
        <v>21093467455</v>
      </c>
      <c r="G27" s="8">
        <v>20025396323</v>
      </c>
      <c r="H27" s="8">
        <v>20619616485</v>
      </c>
    </row>
    <row r="28" spans="1:8" x14ac:dyDescent="0.25">
      <c r="A28" t="s">
        <v>14</v>
      </c>
      <c r="B28" s="3">
        <v>1355657995</v>
      </c>
      <c r="C28" s="3">
        <v>991276689</v>
      </c>
      <c r="D28" s="3">
        <v>2175092005</v>
      </c>
      <c r="E28" s="3">
        <v>1267436384</v>
      </c>
      <c r="F28" s="8">
        <v>2047637778</v>
      </c>
      <c r="G28" s="8">
        <v>2826174811</v>
      </c>
      <c r="H28" s="8">
        <v>2845247938</v>
      </c>
    </row>
    <row r="29" spans="1:8" x14ac:dyDescent="0.25">
      <c r="A29" t="s">
        <v>103</v>
      </c>
      <c r="B29" s="3">
        <v>7123752609</v>
      </c>
      <c r="C29" s="3">
        <v>8870151906</v>
      </c>
      <c r="D29" s="3">
        <v>11463880702</v>
      </c>
      <c r="E29" s="3">
        <v>14564284031</v>
      </c>
      <c r="F29" s="8">
        <v>16735239732</v>
      </c>
      <c r="G29" s="8">
        <v>19061994573</v>
      </c>
      <c r="H29" s="8">
        <v>20091972393</v>
      </c>
    </row>
    <row r="30" spans="1:8" x14ac:dyDescent="0.25">
      <c r="A30" t="s">
        <v>15</v>
      </c>
      <c r="B30" s="3">
        <v>88130891952</v>
      </c>
      <c r="C30" s="3">
        <v>95947953185</v>
      </c>
      <c r="D30" s="3">
        <v>96852497824</v>
      </c>
      <c r="E30" s="3">
        <v>106977095206</v>
      </c>
      <c r="F30" s="8">
        <v>116880603387</v>
      </c>
      <c r="G30" s="8">
        <v>127816154943</v>
      </c>
      <c r="H30" s="8">
        <v>153317011573</v>
      </c>
    </row>
    <row r="31" spans="1:8" x14ac:dyDescent="0.25">
      <c r="A31" s="21" t="s">
        <v>119</v>
      </c>
      <c r="B31" s="3">
        <v>2000000000</v>
      </c>
      <c r="C31" s="5">
        <v>2000000000</v>
      </c>
      <c r="D31" s="3">
        <v>2000000000</v>
      </c>
      <c r="E31" s="5">
        <v>1400000000</v>
      </c>
      <c r="F31" s="8">
        <v>3800000000</v>
      </c>
      <c r="G31" s="8">
        <v>3000000000</v>
      </c>
      <c r="H31" s="8">
        <v>8000000000</v>
      </c>
    </row>
    <row r="32" spans="1:8" x14ac:dyDescent="0.25">
      <c r="A32" s="21" t="s">
        <v>16</v>
      </c>
      <c r="B32" s="3">
        <v>8705769560</v>
      </c>
      <c r="C32" s="5">
        <v>11724374595</v>
      </c>
      <c r="D32" s="3">
        <v>10534004356</v>
      </c>
      <c r="E32" s="5">
        <v>12697374983</v>
      </c>
      <c r="F32" s="8">
        <v>16308113207</v>
      </c>
      <c r="G32" s="8">
        <v>20637340094</v>
      </c>
      <c r="H32" s="8">
        <v>26480337082</v>
      </c>
    </row>
    <row r="33" spans="1:9" x14ac:dyDescent="0.25">
      <c r="A33" s="21" t="s">
        <v>78</v>
      </c>
      <c r="B33" s="3">
        <f t="shared" ref="B33:G33" si="7">B34+B42</f>
        <v>9786294691</v>
      </c>
      <c r="C33" s="3">
        <f t="shared" si="7"/>
        <v>12044815846</v>
      </c>
      <c r="D33" s="3">
        <f t="shared" si="7"/>
        <v>12973073950</v>
      </c>
      <c r="E33" s="7">
        <f t="shared" si="7"/>
        <v>13691371310</v>
      </c>
      <c r="F33" s="7">
        <f t="shared" si="7"/>
        <v>14914978095</v>
      </c>
      <c r="G33" s="7">
        <f t="shared" si="7"/>
        <v>15827881305</v>
      </c>
      <c r="H33" s="7">
        <f t="shared" ref="H33:I33" si="8">H34+H42</f>
        <v>17249109680</v>
      </c>
      <c r="I33" s="7">
        <f t="shared" si="8"/>
        <v>0</v>
      </c>
    </row>
    <row r="34" spans="1:9" ht="30" x14ac:dyDescent="0.25">
      <c r="A34" s="2" t="s">
        <v>104</v>
      </c>
      <c r="B34" s="5">
        <f>SUM(B35:B41)</f>
        <v>9786294691</v>
      </c>
      <c r="C34" s="5">
        <f>SUM(C35:C41)</f>
        <v>12044793878</v>
      </c>
      <c r="D34" s="5">
        <f>SUM(D35:D38)</f>
        <v>12973044956</v>
      </c>
      <c r="E34" s="5">
        <f>SUM(E35:E38)</f>
        <v>13691333955</v>
      </c>
      <c r="F34" s="5">
        <f>SUM(F35:F38)</f>
        <v>14914932104</v>
      </c>
      <c r="G34" s="5">
        <f>SUM(G35:G38)</f>
        <v>15827823976</v>
      </c>
      <c r="H34" s="5">
        <f>SUM(H35:H41)</f>
        <v>17249047301</v>
      </c>
    </row>
    <row r="35" spans="1:9" x14ac:dyDescent="0.25">
      <c r="A35" t="s">
        <v>105</v>
      </c>
      <c r="B35" s="3">
        <v>4667594130</v>
      </c>
      <c r="C35" s="3">
        <v>5414409190</v>
      </c>
      <c r="D35" s="3">
        <v>5685129640</v>
      </c>
      <c r="E35" s="6">
        <v>6253642600</v>
      </c>
      <c r="F35" s="8">
        <v>6879006860</v>
      </c>
      <c r="G35" s="8">
        <v>7222957200</v>
      </c>
      <c r="H35" s="8">
        <v>8125826851</v>
      </c>
    </row>
    <row r="36" spans="1:9" x14ac:dyDescent="0.25">
      <c r="A36" t="s">
        <v>17</v>
      </c>
      <c r="B36" s="3">
        <v>3572572204</v>
      </c>
      <c r="C36" s="3">
        <v>4181375888</v>
      </c>
      <c r="D36" s="3">
        <v>4825543616</v>
      </c>
      <c r="E36" s="3">
        <v>5300741818</v>
      </c>
      <c r="F36" s="8">
        <v>5850338779</v>
      </c>
      <c r="G36" s="8">
        <v>6418181801</v>
      </c>
      <c r="H36" s="8">
        <v>7006913590</v>
      </c>
    </row>
    <row r="37" spans="1:9" x14ac:dyDescent="0.25">
      <c r="A37" t="s">
        <v>18</v>
      </c>
      <c r="B37" s="3">
        <v>346546164</v>
      </c>
      <c r="C37" s="3">
        <v>139877943</v>
      </c>
      <c r="D37" s="3">
        <v>870409255</v>
      </c>
      <c r="E37" s="3">
        <v>871896065</v>
      </c>
      <c r="F37" s="8">
        <v>800010946</v>
      </c>
      <c r="G37" s="8">
        <v>684339747</v>
      </c>
      <c r="H37" s="8">
        <v>698939680</v>
      </c>
    </row>
    <row r="38" spans="1:9" x14ac:dyDescent="0.25">
      <c r="A38" t="s">
        <v>19</v>
      </c>
      <c r="B38" s="3">
        <v>0</v>
      </c>
      <c r="C38" s="3">
        <v>648455000</v>
      </c>
      <c r="D38" s="3">
        <v>1591962445</v>
      </c>
      <c r="E38" s="3">
        <v>1265053472</v>
      </c>
      <c r="F38" s="8">
        <v>1385575519</v>
      </c>
      <c r="G38" s="8">
        <v>1502345228</v>
      </c>
      <c r="H38" s="8">
        <v>0</v>
      </c>
    </row>
    <row r="39" spans="1:9" x14ac:dyDescent="0.25">
      <c r="A39" t="s">
        <v>106</v>
      </c>
      <c r="B39" s="3">
        <v>648455000</v>
      </c>
      <c r="C39" s="3"/>
      <c r="D39" s="3"/>
      <c r="E39" s="3"/>
    </row>
    <row r="40" spans="1:9" x14ac:dyDescent="0.25">
      <c r="A40" t="s">
        <v>60</v>
      </c>
      <c r="B40" s="3">
        <v>34611362</v>
      </c>
      <c r="C40" s="3">
        <v>311620853</v>
      </c>
      <c r="D40" s="3"/>
      <c r="E40" s="3"/>
    </row>
    <row r="41" spans="1:9" x14ac:dyDescent="0.25">
      <c r="A41" t="s">
        <v>59</v>
      </c>
      <c r="B41" s="3">
        <v>516515831</v>
      </c>
      <c r="C41" s="3">
        <v>1349055004</v>
      </c>
      <c r="D41" s="3"/>
      <c r="E41" s="3"/>
      <c r="H41" s="8">
        <v>1417367180</v>
      </c>
    </row>
    <row r="42" spans="1:9" x14ac:dyDescent="0.25">
      <c r="A42" s="21" t="s">
        <v>20</v>
      </c>
      <c r="B42" s="3">
        <v>0</v>
      </c>
      <c r="C42" s="3">
        <v>21968</v>
      </c>
      <c r="D42" s="3">
        <v>28994</v>
      </c>
      <c r="E42" s="3">
        <v>37355</v>
      </c>
      <c r="F42" s="8">
        <v>45991</v>
      </c>
      <c r="G42" s="8">
        <v>57329</v>
      </c>
      <c r="H42" s="8">
        <v>62379</v>
      </c>
    </row>
    <row r="43" spans="1:9" x14ac:dyDescent="0.25">
      <c r="A43" s="22" t="s">
        <v>79</v>
      </c>
      <c r="B43" s="13">
        <f t="shared" ref="B43:H43" si="9">B33/(B35/10)</f>
        <v>20.966464560619372</v>
      </c>
      <c r="C43" s="13">
        <f t="shared" si="9"/>
        <v>22.245854392102196</v>
      </c>
      <c r="D43" s="13">
        <f t="shared" si="9"/>
        <v>22.81931067802352</v>
      </c>
      <c r="E43" s="13">
        <f t="shared" si="9"/>
        <v>21.893434252222857</v>
      </c>
      <c r="F43" s="13">
        <f t="shared" si="9"/>
        <v>21.681877047873741</v>
      </c>
      <c r="G43" s="13">
        <f t="shared" si="9"/>
        <v>21.91329792872094</v>
      </c>
      <c r="H43" s="13">
        <f t="shared" si="9"/>
        <v>21.227513207320246</v>
      </c>
    </row>
    <row r="44" spans="1:9" x14ac:dyDescent="0.25">
      <c r="A44" s="22" t="s">
        <v>80</v>
      </c>
      <c r="B44" s="4">
        <v>466759413</v>
      </c>
      <c r="C44" s="4">
        <v>541440919</v>
      </c>
      <c r="D44" s="4">
        <v>568512964</v>
      </c>
      <c r="E44" s="4">
        <v>625364260</v>
      </c>
      <c r="F44" s="4">
        <v>687900686</v>
      </c>
      <c r="G44" s="4">
        <v>722295720</v>
      </c>
      <c r="H44" s="4">
        <f>H35/10</f>
        <v>812582685.10000002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pane xSplit="1" ySplit="4" topLeftCell="F23" activePane="bottomRight" state="frozen"/>
      <selection pane="topRight" activeCell="B1" sqref="B1"/>
      <selection pane="bottomLeft" activeCell="A3" sqref="A3"/>
      <selection pane="bottomRight" activeCell="N41" sqref="N41"/>
    </sheetView>
  </sheetViews>
  <sheetFormatPr defaultRowHeight="15" x14ac:dyDescent="0.25"/>
  <cols>
    <col min="1" max="1" width="38.7109375" customWidth="1"/>
    <col min="2" max="5" width="16" bestFit="1" customWidth="1"/>
    <col min="6" max="6" width="15.28515625" bestFit="1" customWidth="1"/>
    <col min="7" max="7" width="16" bestFit="1" customWidth="1"/>
    <col min="8" max="8" width="15.28515625" bestFit="1" customWidth="1"/>
  </cols>
  <sheetData>
    <row r="1" spans="1:8" x14ac:dyDescent="0.25">
      <c r="A1" s="25" t="s">
        <v>121</v>
      </c>
    </row>
    <row r="2" spans="1:8" x14ac:dyDescent="0.25">
      <c r="A2" s="25" t="s">
        <v>123</v>
      </c>
    </row>
    <row r="3" spans="1:8" s="23" customFormat="1" x14ac:dyDescent="0.25">
      <c r="A3" s="24" t="s">
        <v>67</v>
      </c>
    </row>
    <row r="4" spans="1:8" x14ac:dyDescent="0.25">
      <c r="A4" s="24"/>
      <c r="B4">
        <v>2012</v>
      </c>
      <c r="C4" s="18">
        <v>2013</v>
      </c>
      <c r="D4" s="18">
        <v>2014</v>
      </c>
      <c r="E4" s="18">
        <v>2015</v>
      </c>
      <c r="F4" s="18">
        <v>2016</v>
      </c>
      <c r="G4" s="18">
        <v>2017</v>
      </c>
      <c r="H4" s="18">
        <v>2018</v>
      </c>
    </row>
    <row r="5" spans="1:8" x14ac:dyDescent="0.25">
      <c r="A5" s="22" t="s">
        <v>81</v>
      </c>
      <c r="B5" s="5">
        <f>B6+SUM(B10:B12)</f>
        <v>5614359565</v>
      </c>
      <c r="C5" s="5">
        <f t="shared" ref="C5:G5" si="0">C6+SUM(C10:C12)</f>
        <v>6674742194</v>
      </c>
      <c r="D5" s="5">
        <f t="shared" si="0"/>
        <v>7258058274</v>
      </c>
      <c r="E5" s="5">
        <f t="shared" si="0"/>
        <v>6994002406</v>
      </c>
      <c r="F5" s="5">
        <f t="shared" si="0"/>
        <v>8985911231</v>
      </c>
      <c r="G5" s="5">
        <f t="shared" si="0"/>
        <v>9716262868</v>
      </c>
      <c r="H5" s="5">
        <f>H6+SUM(H10:H12)-1</f>
        <v>11056463128</v>
      </c>
    </row>
    <row r="6" spans="1:8" x14ac:dyDescent="0.25">
      <c r="A6" s="21" t="s">
        <v>82</v>
      </c>
      <c r="B6" s="5">
        <f t="shared" ref="B6:H6" si="1">B7-B8</f>
        <v>2770420606</v>
      </c>
      <c r="C6" s="5">
        <f t="shared" si="1"/>
        <v>3356339852</v>
      </c>
      <c r="D6" s="5">
        <f t="shared" si="1"/>
        <v>2863806337</v>
      </c>
      <c r="E6" s="5">
        <f t="shared" si="1"/>
        <v>2022059457</v>
      </c>
      <c r="F6" s="5">
        <f t="shared" si="1"/>
        <v>3722096374</v>
      </c>
      <c r="G6" s="5">
        <f t="shared" si="1"/>
        <v>3387600626</v>
      </c>
      <c r="H6" s="5">
        <f t="shared" si="1"/>
        <v>5559822305</v>
      </c>
    </row>
    <row r="7" spans="1:8" x14ac:dyDescent="0.25">
      <c r="A7" t="s">
        <v>21</v>
      </c>
      <c r="B7" s="3">
        <v>13368863531</v>
      </c>
      <c r="C7" s="3">
        <v>15179221577</v>
      </c>
      <c r="D7" s="3">
        <v>13735943604</v>
      </c>
      <c r="E7" s="3">
        <v>12146219663</v>
      </c>
      <c r="F7" s="3">
        <v>13173471870</v>
      </c>
      <c r="G7" s="8">
        <v>13727205143</v>
      </c>
      <c r="H7" s="8">
        <v>18973652799</v>
      </c>
    </row>
    <row r="8" spans="1:8" x14ac:dyDescent="0.25">
      <c r="A8" s="16" t="s">
        <v>22</v>
      </c>
      <c r="B8" s="3">
        <v>10598442925</v>
      </c>
      <c r="C8" s="3">
        <v>11822881725</v>
      </c>
      <c r="D8" s="3">
        <v>10872137267</v>
      </c>
      <c r="E8" s="3">
        <v>10124160206</v>
      </c>
      <c r="F8" s="3">
        <v>9451375496</v>
      </c>
      <c r="G8" s="3">
        <v>10339604517</v>
      </c>
      <c r="H8" s="3">
        <v>13413830494</v>
      </c>
    </row>
    <row r="9" spans="1:8" x14ac:dyDescent="0.25">
      <c r="A9" s="2"/>
      <c r="B9" s="3"/>
      <c r="C9" s="3"/>
      <c r="D9" s="3"/>
      <c r="E9" s="3"/>
      <c r="F9" s="3"/>
      <c r="G9" s="3"/>
    </row>
    <row r="10" spans="1:8" x14ac:dyDescent="0.25">
      <c r="A10" t="s">
        <v>23</v>
      </c>
      <c r="B10" s="3">
        <v>1388483871</v>
      </c>
      <c r="C10" s="3">
        <v>1695510179</v>
      </c>
      <c r="D10" s="3">
        <v>2802724014</v>
      </c>
      <c r="E10" s="3">
        <v>3214203256</v>
      </c>
      <c r="F10" s="3">
        <v>3404981086</v>
      </c>
      <c r="G10" s="8">
        <v>3094917268</v>
      </c>
      <c r="H10" s="8">
        <v>2327054545</v>
      </c>
    </row>
    <row r="11" spans="1:8" x14ac:dyDescent="0.25">
      <c r="A11" t="s">
        <v>24</v>
      </c>
      <c r="B11" s="3">
        <v>1191960075</v>
      </c>
      <c r="C11" s="3">
        <v>1207466062</v>
      </c>
      <c r="D11" s="3">
        <v>1229119977</v>
      </c>
      <c r="E11" s="3">
        <v>1372701795</v>
      </c>
      <c r="F11" s="3">
        <v>1587140031</v>
      </c>
      <c r="G11" s="8">
        <v>2997010487</v>
      </c>
      <c r="H11" s="8">
        <v>2966946606</v>
      </c>
    </row>
    <row r="12" spans="1:8" x14ac:dyDescent="0.25">
      <c r="A12" t="s">
        <v>25</v>
      </c>
      <c r="B12" s="3">
        <v>263495013</v>
      </c>
      <c r="C12" s="3">
        <v>415426101</v>
      </c>
      <c r="D12" s="3">
        <v>362407946</v>
      </c>
      <c r="E12" s="3">
        <v>385037898</v>
      </c>
      <c r="F12" s="3">
        <v>271693740</v>
      </c>
      <c r="G12" s="8">
        <v>236734487</v>
      </c>
      <c r="H12" s="8">
        <v>202639673</v>
      </c>
    </row>
    <row r="13" spans="1:8" x14ac:dyDescent="0.25">
      <c r="A13" s="22" t="s">
        <v>83</v>
      </c>
      <c r="B13" s="5">
        <f t="shared" ref="B13:H13" si="2">SUM(B14:B25)</f>
        <v>2179124169</v>
      </c>
      <c r="C13" s="5">
        <f t="shared" si="2"/>
        <v>2781084858</v>
      </c>
      <c r="D13" s="5">
        <f t="shared" si="2"/>
        <v>3117602824</v>
      </c>
      <c r="E13" s="5">
        <f t="shared" si="2"/>
        <v>3275376101</v>
      </c>
      <c r="F13" s="5">
        <f t="shared" si="2"/>
        <v>3409126200</v>
      </c>
      <c r="G13" s="5">
        <f t="shared" si="2"/>
        <v>4251502229</v>
      </c>
      <c r="H13" s="5">
        <f t="shared" si="2"/>
        <v>4395266941</v>
      </c>
    </row>
    <row r="14" spans="1:8" x14ac:dyDescent="0.25">
      <c r="A14" t="s">
        <v>26</v>
      </c>
      <c r="B14" s="3">
        <v>1211198996</v>
      </c>
      <c r="C14" s="3">
        <v>1513862196</v>
      </c>
      <c r="D14" s="3">
        <v>1658519240</v>
      </c>
      <c r="E14" s="3">
        <v>1668303553</v>
      </c>
      <c r="F14" s="3">
        <v>1744368347</v>
      </c>
      <c r="G14" s="8">
        <v>2221634512</v>
      </c>
      <c r="H14" s="8">
        <v>2227838262</v>
      </c>
    </row>
    <row r="15" spans="1:8" x14ac:dyDescent="0.25">
      <c r="A15" t="s">
        <v>27</v>
      </c>
      <c r="B15" s="3">
        <v>281089332</v>
      </c>
      <c r="C15" s="3">
        <v>368265377</v>
      </c>
      <c r="D15" s="3">
        <v>420901350</v>
      </c>
      <c r="E15" s="3">
        <v>474877645</v>
      </c>
      <c r="F15" s="3">
        <v>528706421</v>
      </c>
      <c r="G15" s="8">
        <v>649438474</v>
      </c>
      <c r="H15" s="8">
        <v>674272290</v>
      </c>
    </row>
    <row r="16" spans="1:8" x14ac:dyDescent="0.25">
      <c r="A16" t="s">
        <v>28</v>
      </c>
      <c r="B16" s="3">
        <v>9926961</v>
      </c>
      <c r="C16" s="3">
        <v>13370989</v>
      </c>
      <c r="D16" s="3">
        <v>18453410</v>
      </c>
      <c r="E16" s="3">
        <v>10539131</v>
      </c>
      <c r="F16" s="3">
        <v>17792303</v>
      </c>
      <c r="G16" s="8">
        <v>21686243</v>
      </c>
      <c r="H16" s="8">
        <v>68915370</v>
      </c>
    </row>
    <row r="17" spans="1:8" x14ac:dyDescent="0.25">
      <c r="A17" t="s">
        <v>29</v>
      </c>
      <c r="B17" s="3">
        <v>54093191</v>
      </c>
      <c r="C17" s="3">
        <v>57206068</v>
      </c>
      <c r="D17" s="3">
        <v>43139888</v>
      </c>
      <c r="E17" s="3">
        <v>50265745</v>
      </c>
      <c r="F17" s="3">
        <v>40674152</v>
      </c>
      <c r="G17" s="8">
        <v>45415750</v>
      </c>
      <c r="H17" s="8">
        <v>44234410</v>
      </c>
    </row>
    <row r="18" spans="1:8" x14ac:dyDescent="0.25">
      <c r="A18" t="s">
        <v>30</v>
      </c>
      <c r="B18" s="3">
        <v>104708150</v>
      </c>
      <c r="C18" s="3">
        <v>135594530</v>
      </c>
      <c r="D18" s="3">
        <v>199016679</v>
      </c>
      <c r="E18" s="3">
        <v>202509445</v>
      </c>
      <c r="F18" s="3">
        <v>149468134</v>
      </c>
      <c r="G18" s="8">
        <v>150115511</v>
      </c>
      <c r="H18" s="8">
        <v>177885044</v>
      </c>
    </row>
    <row r="19" spans="1:8" x14ac:dyDescent="0.25">
      <c r="A19" t="s">
        <v>31</v>
      </c>
      <c r="B19" s="3">
        <v>12101500</v>
      </c>
      <c r="C19" s="3">
        <v>12340000</v>
      </c>
      <c r="D19" s="3">
        <v>7268600</v>
      </c>
      <c r="E19" s="3">
        <v>10422334</v>
      </c>
      <c r="F19" s="3">
        <v>12890167</v>
      </c>
      <c r="G19" s="8">
        <v>14095183</v>
      </c>
      <c r="H19" s="8">
        <v>15603817</v>
      </c>
    </row>
    <row r="20" spans="1:8" x14ac:dyDescent="0.25">
      <c r="A20" t="s">
        <v>32</v>
      </c>
      <c r="B20" s="3">
        <v>2931268</v>
      </c>
      <c r="C20" s="3">
        <v>3459752</v>
      </c>
      <c r="D20" s="3">
        <v>4451376</v>
      </c>
      <c r="E20" s="3">
        <v>4203240</v>
      </c>
      <c r="F20" s="3">
        <v>4639000</v>
      </c>
      <c r="G20" s="8">
        <v>5020850</v>
      </c>
      <c r="H20" s="8">
        <v>4484370</v>
      </c>
    </row>
    <row r="21" spans="1:8" x14ac:dyDescent="0.25">
      <c r="A21" t="s">
        <v>33</v>
      </c>
      <c r="B21" s="3">
        <v>805000</v>
      </c>
      <c r="C21" s="3">
        <v>805000</v>
      </c>
      <c r="D21" s="3">
        <v>977500</v>
      </c>
      <c r="E21" s="3">
        <v>1495000</v>
      </c>
      <c r="F21" s="3">
        <v>1782500</v>
      </c>
      <c r="G21" s="8">
        <v>1782500</v>
      </c>
      <c r="H21" s="8">
        <v>1797500</v>
      </c>
    </row>
    <row r="22" spans="1:8" x14ac:dyDescent="0.25">
      <c r="A22" t="s">
        <v>62</v>
      </c>
      <c r="B22" s="3">
        <v>36546</v>
      </c>
      <c r="C22" s="3"/>
      <c r="D22" s="3"/>
      <c r="E22" s="3">
        <v>0</v>
      </c>
      <c r="F22" s="3">
        <v>0</v>
      </c>
      <c r="G22" s="3">
        <v>0</v>
      </c>
      <c r="H22" s="3">
        <v>0</v>
      </c>
    </row>
    <row r="23" spans="1:8" x14ac:dyDescent="0.25">
      <c r="A23" t="s">
        <v>34</v>
      </c>
      <c r="B23" s="3">
        <v>82512083</v>
      </c>
      <c r="C23" s="3">
        <v>155901089</v>
      </c>
      <c r="D23" s="3">
        <v>283775653</v>
      </c>
      <c r="E23" s="3">
        <v>308421863</v>
      </c>
      <c r="F23" s="3">
        <v>345278702</v>
      </c>
      <c r="G23" s="8">
        <v>365643104</v>
      </c>
      <c r="H23" s="8">
        <v>447197280</v>
      </c>
    </row>
    <row r="24" spans="1:8" x14ac:dyDescent="0.25">
      <c r="A24" t="s">
        <v>61</v>
      </c>
      <c r="B24" s="3">
        <v>73358305</v>
      </c>
      <c r="C24" s="3">
        <v>77405076</v>
      </c>
      <c r="D24" s="3"/>
      <c r="E24" s="3"/>
      <c r="F24" s="3">
        <v>0</v>
      </c>
    </row>
    <row r="25" spans="1:8" x14ac:dyDescent="0.25">
      <c r="A25" t="s">
        <v>35</v>
      </c>
      <c r="B25" s="3">
        <v>346362837</v>
      </c>
      <c r="C25" s="3">
        <v>442874781</v>
      </c>
      <c r="D25" s="3">
        <v>481099128</v>
      </c>
      <c r="E25" s="3">
        <v>544338145</v>
      </c>
      <c r="F25" s="3">
        <v>563526474</v>
      </c>
      <c r="G25" s="8">
        <v>776670102</v>
      </c>
      <c r="H25" s="8">
        <v>733038598</v>
      </c>
    </row>
    <row r="26" spans="1:8" x14ac:dyDescent="0.25">
      <c r="A26" s="22" t="s">
        <v>84</v>
      </c>
      <c r="B26" s="9">
        <f>B5-B13</f>
        <v>3435235396</v>
      </c>
      <c r="C26" s="9">
        <f t="shared" ref="C26:G26" si="3">C5-C13</f>
        <v>3893657336</v>
      </c>
      <c r="D26" s="9">
        <f t="shared" si="3"/>
        <v>4140455450</v>
      </c>
      <c r="E26" s="9">
        <f t="shared" si="3"/>
        <v>3718626305</v>
      </c>
      <c r="F26" s="9">
        <f t="shared" si="3"/>
        <v>5576785031</v>
      </c>
      <c r="G26" s="9">
        <f t="shared" si="3"/>
        <v>5464760639</v>
      </c>
      <c r="H26" s="9">
        <f>(H5-H13)+3</f>
        <v>6661196190</v>
      </c>
    </row>
    <row r="27" spans="1:8" x14ac:dyDescent="0.25">
      <c r="A27" s="22" t="s">
        <v>85</v>
      </c>
      <c r="B27" s="5"/>
      <c r="C27" s="5"/>
      <c r="D27" s="5"/>
      <c r="E27" s="5"/>
      <c r="F27" s="5"/>
      <c r="G27" s="5"/>
    </row>
    <row r="28" spans="1:8" x14ac:dyDescent="0.25">
      <c r="A28" s="20" t="s">
        <v>86</v>
      </c>
      <c r="B28" s="5">
        <f t="shared" ref="B28:H28" si="4">SUM(B29:B32)</f>
        <v>1841145713</v>
      </c>
      <c r="C28" s="5">
        <f t="shared" si="4"/>
        <v>745471707</v>
      </c>
      <c r="D28" s="5">
        <f t="shared" si="4"/>
        <v>795415977</v>
      </c>
      <c r="E28" s="5">
        <f t="shared" si="4"/>
        <v>1230263509</v>
      </c>
      <c r="F28" s="5">
        <f t="shared" si="4"/>
        <v>2705665690</v>
      </c>
      <c r="G28" s="5">
        <f t="shared" si="4"/>
        <v>2445327422</v>
      </c>
      <c r="H28" s="5">
        <f t="shared" si="4"/>
        <v>3630508288</v>
      </c>
    </row>
    <row r="29" spans="1:8" x14ac:dyDescent="0.25">
      <c r="A29" t="s">
        <v>36</v>
      </c>
      <c r="B29" s="3">
        <v>1685376923</v>
      </c>
      <c r="C29" s="3">
        <v>57050512</v>
      </c>
      <c r="D29" s="3">
        <v>543128511</v>
      </c>
      <c r="E29" s="3">
        <v>1095173902</v>
      </c>
      <c r="F29" s="3">
        <v>2444517209</v>
      </c>
      <c r="G29" s="8">
        <v>2153981089</v>
      </c>
      <c r="H29" s="8">
        <v>3159661160</v>
      </c>
    </row>
    <row r="30" spans="1:8" x14ac:dyDescent="0.25">
      <c r="A30" t="s">
        <v>37</v>
      </c>
      <c r="B30" s="3">
        <v>31483131</v>
      </c>
      <c r="C30" s="3">
        <v>7938263</v>
      </c>
      <c r="D30" s="3">
        <v>13499886</v>
      </c>
      <c r="E30" s="3">
        <v>1254000</v>
      </c>
      <c r="F30" s="3">
        <v>8200000</v>
      </c>
      <c r="G30" s="8">
        <v>7377931</v>
      </c>
      <c r="H30" s="8">
        <v>10000000</v>
      </c>
    </row>
    <row r="31" spans="1:8" x14ac:dyDescent="0.25">
      <c r="A31" t="s">
        <v>38</v>
      </c>
      <c r="B31" s="3">
        <v>65939102</v>
      </c>
      <c r="C31" s="3">
        <v>584582559</v>
      </c>
      <c r="D31" s="3">
        <v>0</v>
      </c>
      <c r="E31" s="3">
        <v>4075897</v>
      </c>
      <c r="F31" s="3">
        <v>0</v>
      </c>
      <c r="G31" s="3">
        <v>0</v>
      </c>
      <c r="H31" s="3">
        <v>0</v>
      </c>
    </row>
    <row r="32" spans="1:8" x14ac:dyDescent="0.25">
      <c r="A32" t="s">
        <v>39</v>
      </c>
      <c r="B32" s="3">
        <v>58346557</v>
      </c>
      <c r="C32" s="3">
        <v>95900373</v>
      </c>
      <c r="D32" s="3">
        <v>238787580</v>
      </c>
      <c r="E32" s="3">
        <v>129759710</v>
      </c>
      <c r="F32" s="3">
        <v>252948481</v>
      </c>
      <c r="G32" s="8">
        <v>283968402</v>
      </c>
      <c r="H32" s="8">
        <v>460847128</v>
      </c>
    </row>
    <row r="33" spans="1:8" x14ac:dyDescent="0.25">
      <c r="A33" s="22" t="s">
        <v>87</v>
      </c>
      <c r="B33" s="5">
        <f>B26+B27-B28</f>
        <v>1594089683</v>
      </c>
      <c r="C33" s="5">
        <f t="shared" ref="C33:G33" si="5">C26+C27-C28</f>
        <v>3148185629</v>
      </c>
      <c r="D33" s="5">
        <f t="shared" si="5"/>
        <v>3345039473</v>
      </c>
      <c r="E33" s="5">
        <f t="shared" si="5"/>
        <v>2488362796</v>
      </c>
      <c r="F33" s="5">
        <f t="shared" si="5"/>
        <v>2871119341</v>
      </c>
      <c r="G33" s="5">
        <f t="shared" si="5"/>
        <v>3019433217</v>
      </c>
      <c r="H33" s="5">
        <f>(H26+H27-H28)-1</f>
        <v>3030687901</v>
      </c>
    </row>
    <row r="34" spans="1:8" x14ac:dyDescent="0.25">
      <c r="A34" s="22" t="s">
        <v>88</v>
      </c>
      <c r="B34" s="5">
        <f>SUM(B35:B36)</f>
        <v>805460057</v>
      </c>
      <c r="C34" s="5">
        <f t="shared" ref="C34:D34" si="6">SUM(C35:C36)</f>
        <v>1166690451</v>
      </c>
      <c r="D34" s="5">
        <f t="shared" si="6"/>
        <v>1246392650</v>
      </c>
      <c r="E34" s="5">
        <f>SUM(E35:E36)</f>
        <v>975634094</v>
      </c>
      <c r="F34" s="5">
        <f>SUM(F35:F36)</f>
        <v>1318839117</v>
      </c>
      <c r="G34" s="5">
        <f>SUM(G35:G36)</f>
        <v>1410678074</v>
      </c>
      <c r="H34" s="5">
        <f>SUM(H35:H36)</f>
        <v>1621059461</v>
      </c>
    </row>
    <row r="35" spans="1:8" x14ac:dyDescent="0.25">
      <c r="A35" t="s">
        <v>40</v>
      </c>
      <c r="B35" s="3">
        <v>804576210</v>
      </c>
      <c r="C35" s="3">
        <v>1146415949</v>
      </c>
      <c r="D35" s="3">
        <v>1231650519</v>
      </c>
      <c r="E35" s="3">
        <v>973201002</v>
      </c>
      <c r="F35" s="3">
        <v>1352164621</v>
      </c>
      <c r="G35" s="8">
        <v>1439667055</v>
      </c>
      <c r="H35" s="8">
        <v>1615965222</v>
      </c>
    </row>
    <row r="36" spans="1:8" x14ac:dyDescent="0.25">
      <c r="A36" t="s">
        <v>41</v>
      </c>
      <c r="B36" s="3">
        <v>883847</v>
      </c>
      <c r="C36" s="3">
        <v>20274502</v>
      </c>
      <c r="D36" s="3">
        <v>14742131</v>
      </c>
      <c r="E36" s="3">
        <v>2433092</v>
      </c>
      <c r="F36" s="3">
        <v>-33325504</v>
      </c>
      <c r="G36" s="3">
        <v>-28988981</v>
      </c>
      <c r="H36" s="8">
        <v>5094239</v>
      </c>
    </row>
    <row r="37" spans="1:8" x14ac:dyDescent="0.25">
      <c r="A37" s="1" t="s">
        <v>89</v>
      </c>
      <c r="B37" s="5">
        <f t="shared" ref="B37:C37" si="7">B33-B34</f>
        <v>788629626</v>
      </c>
      <c r="C37" s="5">
        <f t="shared" si="7"/>
        <v>1981495178</v>
      </c>
      <c r="D37" s="5">
        <f>D33-D34</f>
        <v>2098646823</v>
      </c>
      <c r="E37" s="5">
        <f>E33-E34</f>
        <v>1512728702</v>
      </c>
      <c r="F37" s="5">
        <f>F33-F34</f>
        <v>1552280224</v>
      </c>
      <c r="G37" s="5">
        <f>G33-G34</f>
        <v>1608755143</v>
      </c>
      <c r="H37" s="5">
        <f>(H33-H34)+1</f>
        <v>1409628441</v>
      </c>
    </row>
    <row r="38" spans="1:8" x14ac:dyDescent="0.25">
      <c r="A38" s="26" t="s">
        <v>90</v>
      </c>
      <c r="B38" s="14">
        <f>B37/('1'!B35/10)</f>
        <v>1.6895848354321243</v>
      </c>
      <c r="C38" s="14">
        <f>C37/('1'!C35/10)</f>
        <v>3.6596701661552844</v>
      </c>
      <c r="D38" s="14">
        <f>D37/('1'!D35/10)</f>
        <v>3.6914669601096377</v>
      </c>
      <c r="E38" s="14">
        <f>E37/('1'!E35/10)</f>
        <v>2.4189561168717892</v>
      </c>
      <c r="F38" s="14">
        <f>F37/('1'!F35/10)</f>
        <v>2.2565469923081309</v>
      </c>
      <c r="G38" s="14">
        <f>G37/('1'!G35/10)</f>
        <v>2.2272804593110425</v>
      </c>
      <c r="H38" s="14">
        <f>H37/('1'!H35/10)</f>
        <v>1.7347507728724554</v>
      </c>
    </row>
    <row r="39" spans="1:8" x14ac:dyDescent="0.25">
      <c r="A39" s="26" t="s">
        <v>91</v>
      </c>
      <c r="B39" s="4">
        <v>466759413</v>
      </c>
      <c r="C39" s="4">
        <v>541440919</v>
      </c>
      <c r="D39" s="4">
        <v>568512964</v>
      </c>
      <c r="E39" s="4">
        <v>625364260</v>
      </c>
      <c r="F39" s="4">
        <v>687900686</v>
      </c>
      <c r="G39" s="4">
        <v>722295720</v>
      </c>
      <c r="H39" s="4">
        <f>'1'!H35/10</f>
        <v>812582685.10000002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pane xSplit="1" ySplit="4" topLeftCell="C5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RowHeight="15" x14ac:dyDescent="0.25"/>
  <cols>
    <col min="1" max="1" width="47.42578125" customWidth="1"/>
    <col min="2" max="4" width="16" bestFit="1" customWidth="1"/>
    <col min="5" max="5" width="20" bestFit="1" customWidth="1"/>
    <col min="6" max="9" width="16" bestFit="1" customWidth="1"/>
  </cols>
  <sheetData>
    <row r="1" spans="1:9" x14ac:dyDescent="0.25">
      <c r="A1" s="1" t="s">
        <v>121</v>
      </c>
    </row>
    <row r="2" spans="1:9" x14ac:dyDescent="0.25">
      <c r="A2" s="1" t="s">
        <v>124</v>
      </c>
    </row>
    <row r="3" spans="1:9" ht="15" customHeight="1" x14ac:dyDescent="0.25">
      <c r="A3" t="s">
        <v>67</v>
      </c>
    </row>
    <row r="4" spans="1:9" x14ac:dyDescent="0.25"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</row>
    <row r="5" spans="1:9" x14ac:dyDescent="0.25">
      <c r="A5" s="22" t="s">
        <v>92</v>
      </c>
      <c r="B5" s="5">
        <f t="shared" ref="B5:H5" si="0">B6+B17</f>
        <v>546101991</v>
      </c>
      <c r="C5" s="5">
        <f t="shared" si="0"/>
        <v>-405467063</v>
      </c>
      <c r="D5" s="5">
        <f t="shared" si="0"/>
        <v>1283927305</v>
      </c>
      <c r="E5" s="5">
        <f t="shared" si="0"/>
        <v>-691785159</v>
      </c>
      <c r="F5" s="5">
        <f t="shared" si="0"/>
        <v>6046417624</v>
      </c>
      <c r="G5" s="5">
        <f t="shared" si="0"/>
        <v>-12309833151</v>
      </c>
      <c r="H5" s="5">
        <f t="shared" si="0"/>
        <v>1206599654</v>
      </c>
      <c r="I5" s="5"/>
    </row>
    <row r="6" spans="1:9" s="16" customFormat="1" x14ac:dyDescent="0.25">
      <c r="A6" s="20" t="s">
        <v>93</v>
      </c>
      <c r="B6" s="17">
        <f t="shared" ref="B6:I6" si="1">SUM(B7:B16)</f>
        <v>651472322</v>
      </c>
      <c r="C6" s="17">
        <f t="shared" si="1"/>
        <v>878975618</v>
      </c>
      <c r="D6" s="17">
        <f t="shared" si="1"/>
        <v>43780530</v>
      </c>
      <c r="E6" s="17">
        <f t="shared" si="1"/>
        <v>-526914299</v>
      </c>
      <c r="F6" s="17">
        <f t="shared" si="1"/>
        <v>2753551909</v>
      </c>
      <c r="G6" s="17">
        <f t="shared" si="1"/>
        <v>2506139853</v>
      </c>
      <c r="H6" s="17">
        <f t="shared" si="1"/>
        <v>3560394337</v>
      </c>
      <c r="I6" s="17">
        <f t="shared" si="1"/>
        <v>0</v>
      </c>
    </row>
    <row r="7" spans="1:9" x14ac:dyDescent="0.25">
      <c r="A7" t="s">
        <v>42</v>
      </c>
      <c r="B7" s="3">
        <v>13258224076</v>
      </c>
      <c r="C7" s="3">
        <v>15284179850</v>
      </c>
      <c r="D7" s="3">
        <v>13750834735</v>
      </c>
      <c r="E7" s="3">
        <v>12452248134</v>
      </c>
      <c r="F7" s="3">
        <v>14468057834</v>
      </c>
      <c r="G7" s="8">
        <v>16174739589</v>
      </c>
      <c r="H7" s="8">
        <v>19781778363</v>
      </c>
      <c r="I7" s="8"/>
    </row>
    <row r="8" spans="1:9" x14ac:dyDescent="0.25">
      <c r="A8" t="s">
        <v>43</v>
      </c>
      <c r="B8" s="3">
        <v>-10586607003</v>
      </c>
      <c r="C8" s="3">
        <v>-11786093808</v>
      </c>
      <c r="D8" s="3">
        <v>-11114332831</v>
      </c>
      <c r="E8" s="3">
        <v>-10409383282</v>
      </c>
      <c r="F8" s="3">
        <v>-9418911699</v>
      </c>
      <c r="G8" s="3">
        <v>-10335544529</v>
      </c>
      <c r="H8" s="3">
        <v>-13003049369</v>
      </c>
      <c r="I8" s="3"/>
    </row>
    <row r="9" spans="1:9" x14ac:dyDescent="0.25">
      <c r="A9" t="s">
        <v>44</v>
      </c>
      <c r="B9" s="3">
        <v>25123245</v>
      </c>
      <c r="C9" s="3">
        <v>44734627</v>
      </c>
      <c r="D9" s="3">
        <v>80295480</v>
      </c>
      <c r="E9" s="3">
        <v>17224307</v>
      </c>
      <c r="F9" s="3">
        <v>67205591</v>
      </c>
      <c r="G9" s="8">
        <v>64469332</v>
      </c>
      <c r="H9" s="8">
        <v>70756392</v>
      </c>
      <c r="I9" s="8"/>
    </row>
    <row r="10" spans="1:9" x14ac:dyDescent="0.25">
      <c r="A10" t="s">
        <v>107</v>
      </c>
      <c r="B10" s="3"/>
      <c r="C10" s="3"/>
      <c r="D10" s="3"/>
      <c r="E10" s="3"/>
      <c r="F10" s="3">
        <v>50461881</v>
      </c>
      <c r="G10" s="8">
        <v>49202153</v>
      </c>
      <c r="H10" s="8">
        <v>41105402</v>
      </c>
      <c r="I10" s="8"/>
    </row>
    <row r="11" spans="1:9" x14ac:dyDescent="0.25">
      <c r="A11" t="s">
        <v>45</v>
      </c>
      <c r="B11" s="3">
        <v>940590662</v>
      </c>
      <c r="C11" s="3">
        <v>941723974</v>
      </c>
      <c r="D11" s="3">
        <v>930579591</v>
      </c>
      <c r="E11" s="3">
        <v>907896707</v>
      </c>
      <c r="F11" s="3">
        <v>1144854688</v>
      </c>
      <c r="G11" s="8">
        <v>1638589367</v>
      </c>
      <c r="H11" s="8">
        <v>2159913809</v>
      </c>
      <c r="I11" s="8"/>
    </row>
    <row r="12" spans="1:9" x14ac:dyDescent="0.25">
      <c r="A12" t="s">
        <v>46</v>
      </c>
      <c r="B12" s="3">
        <v>-1183902853</v>
      </c>
      <c r="C12" s="3">
        <v>-1482926276</v>
      </c>
      <c r="D12" s="3">
        <v>-1627967019</v>
      </c>
      <c r="E12" s="3">
        <v>-1636454240</v>
      </c>
      <c r="F12" s="3">
        <v>-1757258514</v>
      </c>
      <c r="G12" s="3">
        <v>-2235729695</v>
      </c>
      <c r="H12" s="3">
        <v>-2243442079</v>
      </c>
      <c r="I12" s="3"/>
    </row>
    <row r="13" spans="1:9" x14ac:dyDescent="0.25">
      <c r="A13" t="s">
        <v>47</v>
      </c>
      <c r="B13" s="3">
        <v>-166707038</v>
      </c>
      <c r="C13" s="3">
        <v>-205025405</v>
      </c>
      <c r="D13" s="3">
        <v>-259505834</v>
      </c>
      <c r="E13" s="3">
        <v>-262456314</v>
      </c>
      <c r="F13" s="3">
        <v>-234541734</v>
      </c>
      <c r="G13" s="3">
        <v>-239849380</v>
      </c>
      <c r="H13" s="3">
        <v>-315140011</v>
      </c>
      <c r="I13" s="3"/>
    </row>
    <row r="14" spans="1:9" x14ac:dyDescent="0.25">
      <c r="A14" t="s">
        <v>48</v>
      </c>
      <c r="B14" s="3">
        <v>-1185825573</v>
      </c>
      <c r="C14" s="3">
        <v>-849771031</v>
      </c>
      <c r="D14" s="3">
        <v>-1391744053</v>
      </c>
      <c r="E14" s="3">
        <v>-1126541634</v>
      </c>
      <c r="F14" s="3">
        <v>-772709861</v>
      </c>
      <c r="G14" s="3">
        <v>-1353072300</v>
      </c>
      <c r="H14" s="3">
        <v>-1656332869</v>
      </c>
      <c r="I14" s="3"/>
    </row>
    <row r="15" spans="1:9" x14ac:dyDescent="0.25">
      <c r="A15" t="s">
        <v>49</v>
      </c>
      <c r="B15" s="3">
        <v>282035325</v>
      </c>
      <c r="C15" s="3">
        <v>-159715914</v>
      </c>
      <c r="D15" s="3">
        <v>690233887</v>
      </c>
      <c r="E15" s="3">
        <v>687609836</v>
      </c>
      <c r="F15" s="3">
        <v>370515201</v>
      </c>
      <c r="G15" s="8">
        <v>239809771</v>
      </c>
      <c r="H15" s="8">
        <v>195918769</v>
      </c>
      <c r="I15" s="8"/>
    </row>
    <row r="16" spans="1:9" x14ac:dyDescent="0.25">
      <c r="A16" t="s">
        <v>50</v>
      </c>
      <c r="B16" s="3">
        <v>-731458519</v>
      </c>
      <c r="C16" s="3">
        <v>-908130399</v>
      </c>
      <c r="D16" s="3">
        <v>-1014613426</v>
      </c>
      <c r="E16" s="3">
        <v>-1157057813</v>
      </c>
      <c r="F16" s="3">
        <v>-1164121478</v>
      </c>
      <c r="G16" s="3">
        <v>-1496474455</v>
      </c>
      <c r="H16" s="3">
        <v>-1471114070</v>
      </c>
      <c r="I16" s="3"/>
    </row>
    <row r="17" spans="1:9" x14ac:dyDescent="0.25">
      <c r="A17" s="21" t="s">
        <v>94</v>
      </c>
      <c r="B17" s="5">
        <f t="shared" ref="B17:H17" si="2">SUM(B18:B24)</f>
        <v>-105370331</v>
      </c>
      <c r="C17" s="5">
        <f t="shared" si="2"/>
        <v>-1284442681</v>
      </c>
      <c r="D17" s="5">
        <f t="shared" si="2"/>
        <v>1240146775</v>
      </c>
      <c r="E17" s="5">
        <f t="shared" si="2"/>
        <v>-164870860</v>
      </c>
      <c r="F17" s="5">
        <f t="shared" si="2"/>
        <v>3292865715</v>
      </c>
      <c r="G17" s="5">
        <f t="shared" si="2"/>
        <v>-14815973004</v>
      </c>
      <c r="H17" s="5">
        <f t="shared" si="2"/>
        <v>-2353794683</v>
      </c>
      <c r="I17" s="5"/>
    </row>
    <row r="18" spans="1:9" x14ac:dyDescent="0.25">
      <c r="A18" t="s">
        <v>68</v>
      </c>
      <c r="B18" s="3">
        <v>-8010475975</v>
      </c>
      <c r="C18" s="3">
        <v>45190773</v>
      </c>
      <c r="D18" s="3">
        <v>-2601304570</v>
      </c>
      <c r="E18" s="3">
        <v>-1276494561</v>
      </c>
      <c r="F18" s="3">
        <v>5899422270</v>
      </c>
      <c r="G18" s="3">
        <v>-369516454</v>
      </c>
      <c r="H18" s="3">
        <v>-267145718</v>
      </c>
      <c r="I18" s="3"/>
    </row>
    <row r="19" spans="1:9" x14ac:dyDescent="0.25">
      <c r="A19" t="s">
        <v>51</v>
      </c>
      <c r="B19" s="3">
        <v>-14156992911</v>
      </c>
      <c r="C19" s="3">
        <v>-9581607960</v>
      </c>
      <c r="D19" s="3">
        <v>-3254621253</v>
      </c>
      <c r="E19" s="3">
        <v>-14761366258</v>
      </c>
      <c r="F19" s="3">
        <v>-16357597702</v>
      </c>
      <c r="G19" s="3">
        <v>-19034251162</v>
      </c>
      <c r="H19" s="3">
        <v>-26631405658</v>
      </c>
      <c r="I19" s="3"/>
    </row>
    <row r="20" spans="1:9" x14ac:dyDescent="0.25">
      <c r="A20" t="s">
        <v>11</v>
      </c>
      <c r="B20" s="3">
        <v>-167918786</v>
      </c>
      <c r="C20" s="3">
        <v>-2197407042</v>
      </c>
      <c r="D20" s="3">
        <v>-975269050</v>
      </c>
      <c r="E20" s="3">
        <v>837356509</v>
      </c>
      <c r="F20" s="3">
        <v>-3872807928</v>
      </c>
      <c r="G20" s="3">
        <v>-8798997478</v>
      </c>
      <c r="H20" s="3">
        <v>-2855290141</v>
      </c>
      <c r="I20" s="3"/>
    </row>
    <row r="21" spans="1:9" x14ac:dyDescent="0.25">
      <c r="A21" t="s">
        <v>52</v>
      </c>
      <c r="B21" s="3">
        <v>138466567</v>
      </c>
      <c r="C21" s="3">
        <v>207052493</v>
      </c>
      <c r="D21" s="3">
        <v>862371005</v>
      </c>
      <c r="E21" s="3">
        <v>4829331120</v>
      </c>
      <c r="F21" s="3">
        <v>-1273265661</v>
      </c>
      <c r="G21" s="8">
        <v>5568154933</v>
      </c>
      <c r="H21" s="8">
        <v>1977314823</v>
      </c>
      <c r="I21" s="8"/>
    </row>
    <row r="22" spans="1:9" x14ac:dyDescent="0.25">
      <c r="A22" t="s">
        <v>53</v>
      </c>
      <c r="B22" s="3">
        <v>22011796037</v>
      </c>
      <c r="C22" s="3">
        <v>8346961629</v>
      </c>
      <c r="D22" s="3">
        <v>8010022917</v>
      </c>
      <c r="E22" s="3">
        <v>8908611290</v>
      </c>
      <c r="F22" s="3">
        <v>19438712268</v>
      </c>
      <c r="G22" s="8">
        <v>7404617365</v>
      </c>
      <c r="H22" s="8">
        <v>25166812917</v>
      </c>
      <c r="I22" s="8"/>
    </row>
    <row r="23" spans="1:9" x14ac:dyDescent="0.25">
      <c r="A23" t="s">
        <v>108</v>
      </c>
      <c r="B23" s="3">
        <v>80888904</v>
      </c>
      <c r="C23" s="3">
        <v>106274404</v>
      </c>
      <c r="D23" s="3">
        <v>-36798429</v>
      </c>
      <c r="E23" s="3">
        <v>-40640900</v>
      </c>
      <c r="F23" s="3">
        <v>22681744</v>
      </c>
      <c r="G23" s="8">
        <v>82400563</v>
      </c>
      <c r="H23" s="8">
        <v>62857184</v>
      </c>
      <c r="I23" s="8"/>
    </row>
    <row r="24" spans="1:9" x14ac:dyDescent="0.25">
      <c r="A24" t="s">
        <v>54</v>
      </c>
      <c r="B24" s="3">
        <v>-1134167</v>
      </c>
      <c r="C24" s="3">
        <v>1789093022</v>
      </c>
      <c r="D24" s="3">
        <v>-764253845</v>
      </c>
      <c r="E24" s="3">
        <v>1338331940</v>
      </c>
      <c r="F24" s="3">
        <v>-564279276</v>
      </c>
      <c r="G24" s="8">
        <v>331619229</v>
      </c>
      <c r="H24" s="8">
        <v>193061910</v>
      </c>
      <c r="I24" s="8"/>
    </row>
    <row r="25" spans="1:9" x14ac:dyDescent="0.25">
      <c r="A25" s="22" t="s">
        <v>95</v>
      </c>
      <c r="B25" s="5">
        <f t="shared" ref="B25:H25" si="3">SUM(B26:B30)</f>
        <v>31481856</v>
      </c>
      <c r="C25" s="5">
        <f t="shared" si="3"/>
        <v>640240917</v>
      </c>
      <c r="D25" s="5">
        <f t="shared" si="3"/>
        <v>1729366665</v>
      </c>
      <c r="E25" s="5">
        <f t="shared" si="3"/>
        <v>2423614226</v>
      </c>
      <c r="F25" s="5">
        <f t="shared" si="3"/>
        <v>-4979794420</v>
      </c>
      <c r="G25" s="5">
        <f t="shared" si="3"/>
        <v>-1548814821</v>
      </c>
      <c r="H25" s="5">
        <f t="shared" si="3"/>
        <v>-4114793972</v>
      </c>
      <c r="I25" s="5"/>
    </row>
    <row r="26" spans="1:9" x14ac:dyDescent="0.25">
      <c r="A26" t="s">
        <v>110</v>
      </c>
      <c r="B26" s="3">
        <v>1336821179</v>
      </c>
      <c r="C26" s="3">
        <v>1547941866</v>
      </c>
      <c r="D26" s="3">
        <v>1938405838</v>
      </c>
      <c r="E26" s="3">
        <v>2577699492</v>
      </c>
      <c r="F26" s="3">
        <v>988590387</v>
      </c>
      <c r="G26" s="8">
        <v>665172853</v>
      </c>
      <c r="H26" s="8">
        <v>1181727570</v>
      </c>
      <c r="I26" s="8"/>
    </row>
    <row r="27" spans="1:9" x14ac:dyDescent="0.25">
      <c r="A27" t="s">
        <v>55</v>
      </c>
      <c r="B27" s="3">
        <v>-1040543590</v>
      </c>
      <c r="C27" s="3">
        <v>-119124347</v>
      </c>
      <c r="D27" s="3">
        <v>1407746691</v>
      </c>
      <c r="E27" s="3">
        <v>178653642</v>
      </c>
      <c r="F27" s="3">
        <v>-5655342471</v>
      </c>
      <c r="G27" s="3">
        <v>-1895881889</v>
      </c>
      <c r="H27" s="3">
        <v>-4322534334</v>
      </c>
      <c r="I27" s="3"/>
    </row>
    <row r="28" spans="1:9" x14ac:dyDescent="0.25">
      <c r="A28" t="s">
        <v>56</v>
      </c>
      <c r="B28" s="3">
        <v>-265604031</v>
      </c>
      <c r="C28" s="3">
        <v>-789991302</v>
      </c>
      <c r="D28" s="3">
        <v>-1616815345</v>
      </c>
      <c r="E28" s="3">
        <v>-332751208</v>
      </c>
      <c r="F28" s="3">
        <v>-317060803</v>
      </c>
      <c r="G28" s="3">
        <v>-320595906</v>
      </c>
      <c r="H28" s="3">
        <v>-985554977</v>
      </c>
      <c r="I28" s="3"/>
    </row>
    <row r="29" spans="1:9" x14ac:dyDescent="0.25">
      <c r="A29" t="s">
        <v>109</v>
      </c>
      <c r="B29" s="3">
        <v>808248</v>
      </c>
      <c r="C29" s="3">
        <v>1414700</v>
      </c>
      <c r="D29" s="3">
        <v>0</v>
      </c>
      <c r="E29" s="3">
        <v>12300</v>
      </c>
      <c r="F29" s="3">
        <v>4018467</v>
      </c>
      <c r="G29" s="8">
        <v>2490121</v>
      </c>
      <c r="H29" s="8">
        <v>11567769</v>
      </c>
      <c r="I29" s="8"/>
    </row>
    <row r="30" spans="1:9" x14ac:dyDescent="0.25">
      <c r="A30" t="s">
        <v>57</v>
      </c>
      <c r="B30" s="3">
        <v>50</v>
      </c>
      <c r="C30" s="3">
        <v>0</v>
      </c>
      <c r="D30" s="3">
        <v>29481</v>
      </c>
      <c r="E30" s="3">
        <v>0</v>
      </c>
      <c r="F30" s="3">
        <v>0</v>
      </c>
      <c r="G30" s="3">
        <v>0</v>
      </c>
      <c r="H30" s="3">
        <v>0</v>
      </c>
      <c r="I30" s="3"/>
    </row>
    <row r="31" spans="1:9" x14ac:dyDescent="0.25">
      <c r="A31" s="22" t="s">
        <v>96</v>
      </c>
      <c r="B31" s="5">
        <f t="shared" ref="B31:H31" si="4">SUM(B32:B36)</f>
        <v>2969115450</v>
      </c>
      <c r="C31" s="5">
        <f t="shared" si="4"/>
        <v>-2046960017</v>
      </c>
      <c r="D31" s="5">
        <f t="shared" si="4"/>
        <v>4844317685</v>
      </c>
      <c r="E31" s="5">
        <f t="shared" si="4"/>
        <v>55224911</v>
      </c>
      <c r="F31" s="5">
        <f t="shared" si="4"/>
        <v>2395611659</v>
      </c>
      <c r="G31" s="5">
        <f t="shared" si="4"/>
        <v>8648774531</v>
      </c>
      <c r="H31" s="5">
        <f t="shared" si="4"/>
        <v>10160181808</v>
      </c>
      <c r="I31" s="5"/>
    </row>
    <row r="32" spans="1:9" x14ac:dyDescent="0.25">
      <c r="A32" t="s">
        <v>120</v>
      </c>
      <c r="B32" s="3">
        <v>3148638301</v>
      </c>
      <c r="C32" s="3">
        <v>-2046960017</v>
      </c>
      <c r="D32" s="3">
        <v>5764767188</v>
      </c>
      <c r="E32" s="3">
        <v>1451143061</v>
      </c>
      <c r="F32" s="3">
        <v>370830215</v>
      </c>
      <c r="G32" s="8">
        <v>10136675217</v>
      </c>
      <c r="H32" s="8">
        <v>5160181808</v>
      </c>
      <c r="I32" s="8"/>
    </row>
    <row r="33" spans="1:9" x14ac:dyDescent="0.25">
      <c r="A33" t="s">
        <v>58</v>
      </c>
      <c r="B33" s="3">
        <v>-179522851</v>
      </c>
      <c r="C33" s="3">
        <v>0</v>
      </c>
      <c r="D33" s="3">
        <v>-920449563</v>
      </c>
      <c r="E33" s="3">
        <v>-795918150</v>
      </c>
      <c r="F33" s="3">
        <v>-375218556</v>
      </c>
      <c r="G33" s="3">
        <v>-687900686</v>
      </c>
      <c r="H33" s="3">
        <v>0</v>
      </c>
      <c r="I33" s="3"/>
    </row>
    <row r="34" spans="1:9" x14ac:dyDescent="0.25">
      <c r="A34" t="s">
        <v>111</v>
      </c>
      <c r="B34" s="3"/>
      <c r="C34" s="3"/>
      <c r="D34" s="3"/>
      <c r="E34" s="3"/>
      <c r="F34" s="3">
        <v>3000000000</v>
      </c>
      <c r="G34" s="3">
        <v>0</v>
      </c>
      <c r="H34" s="3">
        <v>5000000000</v>
      </c>
      <c r="I34" s="3"/>
    </row>
    <row r="35" spans="1:9" x14ac:dyDescent="0.25">
      <c r="A35" t="s">
        <v>112</v>
      </c>
      <c r="B35" s="3"/>
      <c r="C35" s="3"/>
      <c r="D35" s="3"/>
      <c r="E35" s="3">
        <v>-600000000</v>
      </c>
      <c r="F35" s="3">
        <v>-600000000</v>
      </c>
      <c r="G35" s="3">
        <v>-800000000</v>
      </c>
      <c r="H35" s="3">
        <v>0</v>
      </c>
      <c r="I35" s="3"/>
    </row>
    <row r="36" spans="1:9" x14ac:dyDescent="0.25">
      <c r="A36" t="s">
        <v>113</v>
      </c>
      <c r="B36" s="3"/>
      <c r="C36" s="3"/>
      <c r="D36" s="3">
        <v>60</v>
      </c>
      <c r="E36" s="3">
        <v>0</v>
      </c>
      <c r="F36" s="3">
        <v>0</v>
      </c>
      <c r="G36" s="3">
        <v>0</v>
      </c>
      <c r="H36" s="3">
        <v>0</v>
      </c>
      <c r="I36" s="3"/>
    </row>
    <row r="37" spans="1:9" x14ac:dyDescent="0.25">
      <c r="A37" s="22" t="s">
        <v>97</v>
      </c>
      <c r="B37" s="5">
        <f t="shared" ref="B37:H37" si="5">B5+B25+B31</f>
        <v>3546699297</v>
      </c>
      <c r="C37" s="5">
        <f t="shared" si="5"/>
        <v>-1812186163</v>
      </c>
      <c r="D37" s="5">
        <f t="shared" si="5"/>
        <v>7857611655</v>
      </c>
      <c r="E37" s="5">
        <f t="shared" si="5"/>
        <v>1787053978</v>
      </c>
      <c r="F37" s="5">
        <f t="shared" si="5"/>
        <v>3462234863</v>
      </c>
      <c r="G37" s="5">
        <f t="shared" si="5"/>
        <v>-5209873441</v>
      </c>
      <c r="H37" s="5">
        <f t="shared" si="5"/>
        <v>7251987490</v>
      </c>
      <c r="I37" s="5"/>
    </row>
    <row r="38" spans="1:9" x14ac:dyDescent="0.25">
      <c r="A38" s="26" t="s">
        <v>98</v>
      </c>
      <c r="B38" s="3">
        <v>106292070</v>
      </c>
      <c r="C38" s="3">
        <v>222830286</v>
      </c>
      <c r="D38" s="3">
        <v>243235518</v>
      </c>
      <c r="E38" s="3">
        <v>372968125</v>
      </c>
      <c r="F38" s="3">
        <v>339485945</v>
      </c>
      <c r="G38" s="8">
        <v>1303653561</v>
      </c>
      <c r="H38" s="8">
        <v>764305752</v>
      </c>
      <c r="I38" s="8"/>
    </row>
    <row r="39" spans="1:9" x14ac:dyDescent="0.25">
      <c r="A39" s="26" t="s">
        <v>99</v>
      </c>
      <c r="B39" s="3">
        <v>12874401474</v>
      </c>
      <c r="C39" s="3">
        <v>16527392841</v>
      </c>
      <c r="D39" s="3">
        <v>14938036964</v>
      </c>
      <c r="E39" s="3">
        <v>23038884136</v>
      </c>
      <c r="F39" s="3">
        <v>25198906236</v>
      </c>
      <c r="G39" s="8">
        <v>29000627043</v>
      </c>
      <c r="H39" s="8">
        <v>25094407165</v>
      </c>
      <c r="I39" s="8"/>
    </row>
    <row r="40" spans="1:9" x14ac:dyDescent="0.25">
      <c r="A40" s="22" t="s">
        <v>100</v>
      </c>
      <c r="B40" s="5">
        <f t="shared" ref="B40:D40" si="6">SUM(B37:B39)</f>
        <v>16527392841</v>
      </c>
      <c r="C40" s="5">
        <f t="shared" si="6"/>
        <v>14938036964</v>
      </c>
      <c r="D40" s="5">
        <f t="shared" si="6"/>
        <v>23038884137</v>
      </c>
      <c r="E40" s="5">
        <f>SUM(E37:E39)</f>
        <v>25198906239</v>
      </c>
      <c r="F40" s="5">
        <f>SUM(F37:F39)</f>
        <v>29000627044</v>
      </c>
      <c r="G40" s="5">
        <f>SUM(G37:G39)</f>
        <v>25094407163</v>
      </c>
      <c r="H40" s="5">
        <f>SUM(H37:H39)</f>
        <v>33110700407</v>
      </c>
      <c r="I40" s="5"/>
    </row>
    <row r="41" spans="1:9" x14ac:dyDescent="0.25">
      <c r="A41" s="26" t="s">
        <v>101</v>
      </c>
      <c r="B41" s="15">
        <f>B5/('1'!B35/10)</f>
        <v>1.1699860266128153</v>
      </c>
      <c r="C41" s="15">
        <f>C5/('1'!C35/10)</f>
        <v>-0.74886667921010974</v>
      </c>
      <c r="D41" s="15">
        <f>D5/('1'!D35/10)</f>
        <v>2.2583958261328232</v>
      </c>
      <c r="E41" s="15">
        <f>E5/('1'!E35/10)</f>
        <v>-1.1062115366170751</v>
      </c>
      <c r="F41" s="15">
        <f>F5/('1'!F35/10)</f>
        <v>8.7896665129942892</v>
      </c>
      <c r="G41" s="15">
        <f>G5/('1'!G35/10)</f>
        <v>-17.042649997981435</v>
      </c>
      <c r="H41" s="15">
        <f>H5/('1'!H35/10)</f>
        <v>1.4848946158033265</v>
      </c>
      <c r="I41" s="15"/>
    </row>
    <row r="42" spans="1:9" x14ac:dyDescent="0.25">
      <c r="A42" s="22" t="s">
        <v>102</v>
      </c>
      <c r="B42" s="4">
        <v>466759413</v>
      </c>
      <c r="C42" s="4">
        <v>541440919</v>
      </c>
      <c r="D42" s="4">
        <v>568512964</v>
      </c>
      <c r="E42" s="4">
        <v>625364260</v>
      </c>
      <c r="F42" s="4">
        <v>687900686</v>
      </c>
      <c r="G42" s="4">
        <v>722295720</v>
      </c>
      <c r="H42" s="4">
        <f>'1'!H35/10</f>
        <v>812582685.10000002</v>
      </c>
      <c r="I4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pane xSplit="1" ySplit="4" topLeftCell="C5" activePane="bottomRight" state="frozen"/>
      <selection pane="topRight" activeCell="B1" sqref="B1"/>
      <selection pane="bottomLeft" activeCell="A6" sqref="A6"/>
      <selection pane="bottomRight"/>
    </sheetView>
  </sheetViews>
  <sheetFormatPr defaultRowHeight="15" x14ac:dyDescent="0.25"/>
  <cols>
    <col min="1" max="1" width="34.5703125" bestFit="1" customWidth="1"/>
    <col min="7" max="7" width="9.5703125" bestFit="1" customWidth="1"/>
  </cols>
  <sheetData>
    <row r="1" spans="1:7" x14ac:dyDescent="0.25">
      <c r="A1" s="1" t="s">
        <v>121</v>
      </c>
    </row>
    <row r="2" spans="1:7" x14ac:dyDescent="0.25">
      <c r="A2" s="1" t="s">
        <v>63</v>
      </c>
    </row>
    <row r="3" spans="1:7" x14ac:dyDescent="0.25">
      <c r="A3" t="s">
        <v>67</v>
      </c>
    </row>
    <row r="4" spans="1:7" ht="15.75" x14ac:dyDescent="0.25">
      <c r="A4" s="10"/>
      <c r="B4" s="11">
        <v>2013</v>
      </c>
      <c r="C4" s="11">
        <v>2014</v>
      </c>
      <c r="D4" s="11">
        <v>2015</v>
      </c>
      <c r="E4" s="11">
        <v>2016</v>
      </c>
      <c r="F4" s="11">
        <v>2017</v>
      </c>
      <c r="G4" s="11">
        <v>2018</v>
      </c>
    </row>
    <row r="5" spans="1:7" x14ac:dyDescent="0.25">
      <c r="A5" t="s">
        <v>114</v>
      </c>
      <c r="B5" s="12">
        <f>'2'!C6/'2'!C7</f>
        <v>0.22111409567178492</v>
      </c>
      <c r="C5" s="12">
        <f>'2'!D6/'2'!D7</f>
        <v>0.20848996032322381</v>
      </c>
      <c r="D5" s="12">
        <f>'2'!E6/'2'!E7</f>
        <v>0.16647644395561431</v>
      </c>
      <c r="E5" s="12">
        <f>'2'!F6/'2'!F7</f>
        <v>0.2825448303022034</v>
      </c>
      <c r="F5" s="12">
        <f>'2'!G6/'2'!G7</f>
        <v>0.24678006853619874</v>
      </c>
      <c r="G5" s="12">
        <f>'2'!H6/'2'!H7</f>
        <v>0.29302856776703684</v>
      </c>
    </row>
    <row r="6" spans="1:7" x14ac:dyDescent="0.25">
      <c r="A6" t="s">
        <v>64</v>
      </c>
      <c r="B6" s="12">
        <f>'2'!C26/'2'!C5</f>
        <v>0.58334198128282044</v>
      </c>
      <c r="C6" s="12">
        <f>'2'!D26/'2'!D5</f>
        <v>0.57046324150248895</v>
      </c>
      <c r="D6" s="12">
        <f>'2'!E26/'2'!E5</f>
        <v>0.53168787900471304</v>
      </c>
      <c r="E6" s="12">
        <f>'2'!F26/'2'!F5</f>
        <v>0.62061430250512117</v>
      </c>
      <c r="F6" s="12">
        <f>'2'!G26/'2'!G5</f>
        <v>0.56243441673422623</v>
      </c>
      <c r="G6" s="12">
        <f>'2'!H26/'2'!H5</f>
        <v>0.60247080037112566</v>
      </c>
    </row>
    <row r="7" spans="1:7" x14ac:dyDescent="0.25">
      <c r="A7" t="s">
        <v>65</v>
      </c>
      <c r="B7" s="12">
        <f>'2'!C37/'2'!C5</f>
        <v>0.29686467587934529</v>
      </c>
      <c r="C7" s="12">
        <f>'2'!D37/'2'!D5</f>
        <v>0.28914714428758803</v>
      </c>
      <c r="D7" s="12">
        <f>'2'!E37/'2'!E5</f>
        <v>0.2162894168726999</v>
      </c>
      <c r="E7" s="12">
        <f>'2'!F37/'2'!F5</f>
        <v>0.17274600027706416</v>
      </c>
      <c r="F7" s="12">
        <f>'2'!G37/'2'!G5</f>
        <v>0.16557344782203767</v>
      </c>
      <c r="G7" s="12">
        <f>'2'!H37/'2'!H5</f>
        <v>0.12749361388726371</v>
      </c>
    </row>
    <row r="8" spans="1:7" x14ac:dyDescent="0.25">
      <c r="A8" t="s">
        <v>115</v>
      </c>
      <c r="B8" s="12">
        <f>'2'!C37/'1'!C5</f>
        <v>1.3627864152083115E-2</v>
      </c>
      <c r="C8" s="12">
        <f>'2'!D37/'1'!D5</f>
        <v>1.3134987227829676E-2</v>
      </c>
      <c r="D8" s="12">
        <f>'2'!E37/'1'!E5</f>
        <v>8.5361221447202949E-3</v>
      </c>
      <c r="E8" s="12">
        <f>'2'!F37/'1'!F5</f>
        <v>7.6362839369599816E-3</v>
      </c>
      <c r="F8" s="12">
        <f>'2'!G37/'1'!G5</f>
        <v>6.969482580337874E-3</v>
      </c>
      <c r="G8" s="12">
        <f>'2'!H37/'1'!H5</f>
        <v>5.1185318335827236E-3</v>
      </c>
    </row>
    <row r="9" spans="1:7" x14ac:dyDescent="0.25">
      <c r="A9" t="s">
        <v>116</v>
      </c>
      <c r="B9" s="12">
        <f>'2'!C37/'1'!C33</f>
        <v>0.16451020948220149</v>
      </c>
      <c r="C9" s="12">
        <f>'2'!D37/'1'!D33</f>
        <v>0.16176943345027336</v>
      </c>
      <c r="D9" s="12">
        <f>'2'!E37/'1'!E33</f>
        <v>0.1104877420784814</v>
      </c>
      <c r="E9" s="12">
        <f>'2'!F37/'1'!F33</f>
        <v>0.10407526005823477</v>
      </c>
      <c r="F9" s="12">
        <f>'2'!G37/'1'!G33</f>
        <v>0.10164058675950502</v>
      </c>
      <c r="G9" s="12">
        <f>'2'!H37/'1'!H33</f>
        <v>8.1721808670185234E-2</v>
      </c>
    </row>
    <row r="10" spans="1:7" x14ac:dyDescent="0.25">
      <c r="A10" t="s">
        <v>66</v>
      </c>
      <c r="B10" s="12">
        <v>0.12180000000000001</v>
      </c>
      <c r="C10" s="12">
        <v>0.112</v>
      </c>
      <c r="D10" s="12">
        <v>0.1046</v>
      </c>
      <c r="E10" s="12">
        <v>0.13669999999999999</v>
      </c>
      <c r="F10" s="12">
        <v>0.1196</v>
      </c>
      <c r="G10" s="12"/>
    </row>
    <row r="11" spans="1:7" x14ac:dyDescent="0.25">
      <c r="A11" t="s">
        <v>117</v>
      </c>
      <c r="B11" s="12">
        <v>4.1500000000000002E-2</v>
      </c>
      <c r="C11" s="12">
        <v>5.4899999999999997E-2</v>
      </c>
      <c r="D11" s="12">
        <v>4.6600000000000003E-2</v>
      </c>
      <c r="E11" s="12">
        <v>4.0099999999999997E-2</v>
      </c>
      <c r="F11" s="12">
        <v>5.9799999999999999E-2</v>
      </c>
      <c r="G11" s="12"/>
    </row>
    <row r="12" spans="1:7" x14ac:dyDescent="0.25">
      <c r="A12" t="s">
        <v>118</v>
      </c>
      <c r="B12" s="12">
        <v>0.84219999999999995</v>
      </c>
      <c r="C12" s="12">
        <v>0.81259999999999999</v>
      </c>
      <c r="D12" s="12">
        <v>0.84740000000000004</v>
      </c>
      <c r="E12" s="12">
        <v>0.8387</v>
      </c>
      <c r="F12" s="12">
        <v>0.82640000000000002</v>
      </c>
      <c r="G12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2018-11-06T07:41:38Z</dcterms:created>
  <dcterms:modified xsi:type="dcterms:W3CDTF">2020-04-12T14:19:50Z</dcterms:modified>
</cp:coreProperties>
</file>