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5" i="3"/>
  <c r="I32" i="3"/>
  <c r="I14" i="3"/>
  <c r="I23" i="2"/>
  <c r="I8" i="2"/>
  <c r="I13" i="2" s="1"/>
  <c r="I19" i="2" s="1"/>
  <c r="I53" i="1"/>
  <c r="I54" i="1"/>
  <c r="I52" i="3" s="1"/>
  <c r="I49" i="1"/>
  <c r="H9" i="4" s="1"/>
  <c r="I38" i="1"/>
  <c r="I28" i="1"/>
  <c r="I39" i="1" s="1"/>
  <c r="I51" i="1" s="1"/>
  <c r="I19" i="1"/>
  <c r="H10" i="4" s="1"/>
  <c r="I10" i="1"/>
  <c r="I47" i="3" l="1"/>
  <c r="I49" i="3" s="1"/>
  <c r="I51" i="3"/>
  <c r="H12" i="4"/>
  <c r="I30" i="2"/>
  <c r="I20" i="1"/>
  <c r="C41" i="1"/>
  <c r="D41" i="1"/>
  <c r="E41" i="1"/>
  <c r="F41" i="1"/>
  <c r="G41" i="1"/>
  <c r="H41" i="1"/>
  <c r="B41" i="1"/>
  <c r="C49" i="1"/>
  <c r="I21" i="2" l="1"/>
  <c r="I26" i="2" s="1"/>
  <c r="H7" i="4" s="1"/>
  <c r="C54" i="1"/>
  <c r="D54" i="1"/>
  <c r="E54" i="1"/>
  <c r="F54" i="1"/>
  <c r="G54" i="1"/>
  <c r="H54" i="1"/>
  <c r="B54" i="1"/>
  <c r="H13" i="4" l="1"/>
  <c r="H11" i="4"/>
  <c r="I29" i="2"/>
  <c r="H8" i="4"/>
  <c r="B30" i="2"/>
  <c r="B52" i="3"/>
  <c r="C30" i="2"/>
  <c r="C52" i="3"/>
  <c r="E52" i="3"/>
  <c r="E30" i="2"/>
  <c r="H52" i="3"/>
  <c r="H30" i="2"/>
  <c r="D52" i="3"/>
  <c r="D30" i="2"/>
  <c r="G30" i="2"/>
  <c r="G52" i="3"/>
  <c r="F30" i="2"/>
  <c r="F52" i="3"/>
  <c r="C14" i="3"/>
  <c r="C47" i="3" s="1"/>
  <c r="C45" i="3"/>
  <c r="C32" i="3"/>
  <c r="C23" i="2" l="1"/>
  <c r="C8" i="2"/>
  <c r="C13" i="2" s="1"/>
  <c r="C19" i="2" s="1"/>
  <c r="C21" i="2" s="1"/>
  <c r="C26" i="2" l="1"/>
  <c r="B12" i="4"/>
  <c r="H45" i="3"/>
  <c r="D32" i="3"/>
  <c r="E32" i="3"/>
  <c r="F32" i="3"/>
  <c r="G32" i="3"/>
  <c r="H32" i="3"/>
  <c r="H14" i="3"/>
  <c r="H23" i="2"/>
  <c r="H8" i="2"/>
  <c r="H13" i="2" s="1"/>
  <c r="H19" i="2" s="1"/>
  <c r="H21" i="2" s="1"/>
  <c r="H38" i="1"/>
  <c r="H28" i="1"/>
  <c r="H49" i="1"/>
  <c r="G9" i="4" s="1"/>
  <c r="H19" i="1"/>
  <c r="H10" i="1"/>
  <c r="H20" i="1" l="1"/>
  <c r="H47" i="3"/>
  <c r="H49" i="3" s="1"/>
  <c r="H39" i="1"/>
  <c r="H51" i="1" s="1"/>
  <c r="B11" i="4"/>
  <c r="C29" i="2"/>
  <c r="G10" i="4"/>
  <c r="G12" i="4"/>
  <c r="H26" i="2"/>
  <c r="H51" i="3"/>
  <c r="H53" i="1"/>
  <c r="G7" i="4" l="1"/>
  <c r="G11" i="4"/>
  <c r="G8" i="4"/>
  <c r="G13" i="4"/>
  <c r="H29" i="2"/>
  <c r="D8" i="2"/>
  <c r="D13" i="2" s="1"/>
  <c r="D19" i="2" s="1"/>
  <c r="D21" i="2" s="1"/>
  <c r="E8" i="2"/>
  <c r="E13" i="2" s="1"/>
  <c r="E19" i="2" s="1"/>
  <c r="E21" i="2" s="1"/>
  <c r="F8" i="2"/>
  <c r="F13" i="2" s="1"/>
  <c r="F19" i="2" s="1"/>
  <c r="F21" i="2" s="1"/>
  <c r="G8" i="2"/>
  <c r="G13" i="2" s="1"/>
  <c r="G19" i="2" s="1"/>
  <c r="G21" i="2" s="1"/>
  <c r="B8" i="2"/>
  <c r="B13" i="2" s="1"/>
  <c r="B19" i="2" s="1"/>
  <c r="B21" i="2" s="1"/>
  <c r="G49" i="1"/>
  <c r="F49" i="1"/>
  <c r="F53" i="1" l="1"/>
  <c r="E9" i="4"/>
  <c r="G53" i="1"/>
  <c r="F9" i="4"/>
  <c r="F12" i="4"/>
  <c r="C12" i="4"/>
  <c r="E12" i="4"/>
  <c r="D12" i="4"/>
  <c r="G45" i="3"/>
  <c r="G14" i="3"/>
  <c r="G51" i="3" s="1"/>
  <c r="G23" i="2"/>
  <c r="G26" i="2" s="1"/>
  <c r="G28" i="1"/>
  <c r="F10" i="1"/>
  <c r="G29" i="2" l="1"/>
  <c r="F13" i="4"/>
  <c r="F11" i="4"/>
  <c r="F8" i="4"/>
  <c r="F45" i="3"/>
  <c r="F14" i="3"/>
  <c r="F51" i="3" s="1"/>
  <c r="E14" i="3"/>
  <c r="E51" i="3" s="1"/>
  <c r="D14" i="3"/>
  <c r="D51" i="3" s="1"/>
  <c r="B32" i="3"/>
  <c r="B14" i="3"/>
  <c r="B51" i="3" s="1"/>
  <c r="D19" i="1"/>
  <c r="D49" i="1"/>
  <c r="E49" i="1"/>
  <c r="E38" i="1"/>
  <c r="B19" i="1"/>
  <c r="F23" i="2"/>
  <c r="F26" i="2" s="1"/>
  <c r="E23" i="2"/>
  <c r="B23" i="2"/>
  <c r="D23" i="2"/>
  <c r="C51" i="3"/>
  <c r="G10" i="1"/>
  <c r="G19" i="1"/>
  <c r="F28" i="1"/>
  <c r="F19" i="1"/>
  <c r="E19" i="1"/>
  <c r="D10" i="1"/>
  <c r="E45" i="3"/>
  <c r="B45" i="3"/>
  <c r="D45" i="3"/>
  <c r="C53" i="1" l="1"/>
  <c r="B9" i="4"/>
  <c r="B8" i="4"/>
  <c r="B13" i="4"/>
  <c r="D10" i="4"/>
  <c r="E53" i="1"/>
  <c r="D9" i="4"/>
  <c r="D53" i="1"/>
  <c r="C9" i="4"/>
  <c r="F29" i="2"/>
  <c r="E11" i="4"/>
  <c r="E8" i="4"/>
  <c r="E13" i="4"/>
  <c r="B26" i="2"/>
  <c r="E26" i="2"/>
  <c r="D26" i="2"/>
  <c r="F47" i="3"/>
  <c r="F49" i="3" s="1"/>
  <c r="G47" i="3"/>
  <c r="G49" i="3" s="1"/>
  <c r="D20" i="1"/>
  <c r="E47" i="3"/>
  <c r="E49" i="3" s="1"/>
  <c r="F38" i="1"/>
  <c r="E10" i="4" s="1"/>
  <c r="G38" i="1"/>
  <c r="F10" i="4" s="1"/>
  <c r="B38" i="1"/>
  <c r="B28" i="1"/>
  <c r="B49" i="1"/>
  <c r="B53" i="1" s="1"/>
  <c r="B10" i="1"/>
  <c r="C28" i="1"/>
  <c r="C38" i="1"/>
  <c r="E29" i="2" l="1"/>
  <c r="D13" i="4"/>
  <c r="D11" i="4"/>
  <c r="D8" i="4"/>
  <c r="B29" i="2"/>
  <c r="D29" i="2"/>
  <c r="C7" i="4"/>
  <c r="C13" i="4"/>
  <c r="C11" i="4"/>
  <c r="C8" i="4"/>
  <c r="G39" i="1"/>
  <c r="G51" i="1" s="1"/>
  <c r="B20" i="1"/>
  <c r="B39" i="1"/>
  <c r="B51" i="1" s="1"/>
  <c r="C39" i="1"/>
  <c r="C51" i="1" s="1"/>
  <c r="E28" i="1"/>
  <c r="E10" i="1"/>
  <c r="D28" i="1" l="1"/>
  <c r="D38" i="1"/>
  <c r="C10" i="4" s="1"/>
  <c r="D47" i="3" l="1"/>
  <c r="D49" i="3" s="1"/>
  <c r="B47" i="3" l="1"/>
  <c r="B49" i="3" s="1"/>
  <c r="C49" i="3"/>
  <c r="C19" i="1"/>
  <c r="B10" i="4" s="1"/>
  <c r="C10" i="1"/>
  <c r="F39" i="1"/>
  <c r="F51" i="1" s="1"/>
  <c r="C20" i="1" l="1"/>
  <c r="B7" i="4" s="1"/>
  <c r="D39" i="1"/>
  <c r="D51" i="1" s="1"/>
  <c r="F20" i="1"/>
  <c r="E7" i="4" s="1"/>
  <c r="E39" i="1"/>
  <c r="E51" i="1" s="1"/>
  <c r="E20" i="1"/>
  <c r="D7" i="4" s="1"/>
  <c r="G20" i="1" l="1"/>
  <c r="F7" i="4" l="1"/>
</calcChain>
</file>

<file path=xl/sharedStrings.xml><?xml version="1.0" encoding="utf-8"?>
<sst xmlns="http://schemas.openxmlformats.org/spreadsheetml/2006/main" count="117" uniqueCount="111">
  <si>
    <t xml:space="preserve">STATEMENT OF FINANCIAL POSITION </t>
  </si>
  <si>
    <t>AS AT YEAR END</t>
  </si>
  <si>
    <t xml:space="preserve">Property,Plant  and  Equipment </t>
  </si>
  <si>
    <t>Share Capital</t>
  </si>
  <si>
    <t>Retained Earnings</t>
  </si>
  <si>
    <t>Gross Profit</t>
  </si>
  <si>
    <t>Operating Profit</t>
  </si>
  <si>
    <t>Inventories</t>
  </si>
  <si>
    <t>Advances, Deposits &amp; Pre-Payments</t>
  </si>
  <si>
    <t>Non Current Liabilities</t>
  </si>
  <si>
    <t>Investment in FDR</t>
  </si>
  <si>
    <t>-</t>
  </si>
  <si>
    <t>Share Premium</t>
  </si>
  <si>
    <t>Liabilities for Expenses</t>
  </si>
  <si>
    <t>Tax Holiday Reserve</t>
  </si>
  <si>
    <t>Current Tax</t>
  </si>
  <si>
    <t xml:space="preserve">Provision for taxation </t>
  </si>
  <si>
    <t>Finanace Income</t>
  </si>
  <si>
    <t>Other income</t>
  </si>
  <si>
    <t>Finance expenses</t>
  </si>
  <si>
    <t xml:space="preserve">Interest received </t>
  </si>
  <si>
    <t>Investment in shares of associate</t>
  </si>
  <si>
    <t xml:space="preserve">Short term loan </t>
  </si>
  <si>
    <t>Long-term bank loan- net off current maturity</t>
  </si>
  <si>
    <t>Trade Payables</t>
  </si>
  <si>
    <t xml:space="preserve">Short term bank loan </t>
  </si>
  <si>
    <t>Capital work in progress</t>
  </si>
  <si>
    <t xml:space="preserve">Trade and other Receivables </t>
  </si>
  <si>
    <t>Revaluation surplus</t>
  </si>
  <si>
    <t>Doreen Ijara bond net off current maturity</t>
  </si>
  <si>
    <t>Current account with sister concern</t>
  </si>
  <si>
    <t>Cash and Cash Balance</t>
  </si>
  <si>
    <t>Current portion of doreen ijara bond</t>
  </si>
  <si>
    <t>Current portion of long term loan</t>
  </si>
  <si>
    <t>Doreen Power Generations and Systems Limited</t>
  </si>
  <si>
    <t>General and Administrative Expenses</t>
  </si>
  <si>
    <t>Loss on disposal of fixed assets</t>
  </si>
  <si>
    <t>Contribution to WPP &amp; WF (5% on net profit)</t>
  </si>
  <si>
    <t>Pre-operating revenue expenses of subsidiaries</t>
  </si>
  <si>
    <t>Receipt from customers</t>
  </si>
  <si>
    <t xml:space="preserve">Payment for direct expenses and administrative expenses </t>
  </si>
  <si>
    <t xml:space="preserve">Payment to suppliers </t>
  </si>
  <si>
    <t>Payment for comission on bank guarantee and land mortgage expenses</t>
  </si>
  <si>
    <t>Interest payments</t>
  </si>
  <si>
    <t>Income tax paid</t>
  </si>
  <si>
    <t xml:space="preserve">Acquisition of property, plant and equipment </t>
  </si>
  <si>
    <t>Encashment of FDR</t>
  </si>
  <si>
    <t>Short term loan</t>
  </si>
  <si>
    <t>Investment in shares</t>
  </si>
  <si>
    <t>Insurance claim</t>
  </si>
  <si>
    <t xml:space="preserve">Payment for Civil and Building Construcrtion </t>
  </si>
  <si>
    <t>Payment for Power Plant Machineries</t>
  </si>
  <si>
    <t>Payment for Office Renovation</t>
  </si>
  <si>
    <t>Receipt/Repayment of short term borrowing</t>
  </si>
  <si>
    <t>Receipt of long term borrowing</t>
  </si>
  <si>
    <t>Repayment of long term borrowing / bank loan</t>
  </si>
  <si>
    <t>Loan received from sister Concern</t>
  </si>
  <si>
    <t>Proceed from Share Issue</t>
  </si>
  <si>
    <t xml:space="preserve">Share Premium Received </t>
  </si>
  <si>
    <t>Refund to unsuccessful IPO applicants</t>
  </si>
  <si>
    <t>Receipt from unsuccessful IPO applicants</t>
  </si>
  <si>
    <t>Deferred Tax Liability</t>
  </si>
  <si>
    <t>Capital Work-in-Progress</t>
  </si>
  <si>
    <t>Dividend Payment (10% Cash to general investor)</t>
  </si>
  <si>
    <t>Debt to Equity</t>
  </si>
  <si>
    <t>Current Ratio</t>
  </si>
  <si>
    <t>Operating Margin</t>
  </si>
  <si>
    <t>Financial Expense Paid</t>
  </si>
  <si>
    <t>Investment in subordinate loan to Bancon Energy  Generation Ltd</t>
  </si>
  <si>
    <t>Received from /Paid to subsidiaries &amp; sisiter concerns</t>
  </si>
  <si>
    <t>Proceed from Capital issue</t>
  </si>
  <si>
    <t>Assets</t>
  </si>
  <si>
    <t>Non Current Assets</t>
  </si>
  <si>
    <t>Preliminary Expenses</t>
  </si>
  <si>
    <t>Current Assets</t>
  </si>
  <si>
    <t>Liabilities and Capital</t>
  </si>
  <si>
    <t>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</si>
  <si>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</si>
  <si>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</si>
  <si>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</si>
  <si>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</si>
  <si>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</si>
  <si>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</si>
  <si>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As at year end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</si>
  <si>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</si>
  <si>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</si>
  <si>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</si>
  <si>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</si>
  <si>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</si>
  <si>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</si>
  <si>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</si>
  <si>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</si>
  <si>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</si>
  <si>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</si>
  <si>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</si>
  <si>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</si>
  <si>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</si>
  <si>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</si>
  <si>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</si>
  <si>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</si>
  <si>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</si>
  <si>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</si>
  <si>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</si>
  <si>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</si>
  <si>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</si>
  <si>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</si>
  <si>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</si>
  <si>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</si>
  <si>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WPP &amp; Welfare fund</t>
  </si>
  <si>
    <t>Advance Payments for land and Land Development</t>
  </si>
  <si>
    <t xml:space="preserve">  Investment in Chandpur Power Generation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</si>
</sst>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2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41" fontId="0" fillId="0" borderId="0" xfId="0" applyNumberFormat="1" applyFill="1"/>
    <xf numFmtId="41" fontId="8" fillId="0" borderId="0" xfId="0" applyNumberFormat="1" applyFont="1"/>
    <xf numFmtId="41" fontId="0" fillId="0" borderId="0" xfId="0" applyNumberFormat="1"/>
    <xf numFmtId="41" fontId="0" fillId="0" borderId="0" xfId="2" applyNumberFormat="1" applyFont="1"/>
    <xf numFmtId="41" fontId="0" fillId="0" borderId="0" xfId="0" applyNumberFormat="1" applyAlignment="1">
      <alignment horizontal="center"/>
    </xf>
    <xf numFmtId="41" fontId="1" fillId="0" borderId="1" xfId="0" applyNumberFormat="1" applyFont="1" applyBorder="1"/>
    <xf numFmtId="41" fontId="9" fillId="0" borderId="1" xfId="0" applyNumberFormat="1" applyFont="1" applyBorder="1"/>
    <xf numFmtId="41" fontId="1" fillId="0" borderId="1" xfId="2" applyNumberFormat="1" applyFont="1" applyBorder="1"/>
    <xf numFmtId="41" fontId="0" fillId="0" borderId="0" xfId="2" applyNumberFormat="1" applyFont="1" applyAlignment="1">
      <alignment horizontal="right"/>
    </xf>
    <xf numFmtId="41" fontId="0" fillId="0" borderId="0" xfId="0" applyNumberFormat="1" applyFill="1" applyAlignment="1">
      <alignment horizontal="center"/>
    </xf>
    <xf numFmtId="41" fontId="0" fillId="0" borderId="0" xfId="2" applyNumberFormat="1" applyFont="1" applyAlignment="1">
      <alignment horizontal="center"/>
    </xf>
    <xf numFmtId="41" fontId="0" fillId="0" borderId="0" xfId="2" applyNumberFormat="1" applyFont="1" applyAlignment="1">
      <alignment horizontal="right" vertical="top"/>
    </xf>
    <xf numFmtId="41" fontId="1" fillId="0" borderId="1" xfId="0" applyNumberFormat="1" applyFont="1" applyFill="1" applyBorder="1"/>
    <xf numFmtId="41" fontId="9" fillId="0" borderId="1" xfId="0" applyNumberFormat="1" applyFont="1" applyFill="1" applyBorder="1"/>
    <xf numFmtId="41" fontId="1" fillId="0" borderId="4" xfId="0" applyNumberFormat="1" applyFont="1" applyBorder="1"/>
    <xf numFmtId="41" fontId="1" fillId="0" borderId="4" xfId="2" applyNumberFormat="1" applyFont="1" applyBorder="1"/>
    <xf numFmtId="41" fontId="1" fillId="0" borderId="2" xfId="0" applyNumberFormat="1" applyFont="1" applyFill="1" applyBorder="1"/>
    <xf numFmtId="41" fontId="9" fillId="0" borderId="2" xfId="0" applyNumberFormat="1" applyFont="1" applyBorder="1"/>
    <xf numFmtId="41" fontId="1" fillId="0" borderId="2" xfId="0" applyNumberFormat="1" applyFont="1" applyBorder="1"/>
    <xf numFmtId="41" fontId="1" fillId="0" borderId="2" xfId="2" applyNumberFormat="1" applyFont="1" applyBorder="1"/>
    <xf numFmtId="41" fontId="2" fillId="0" borderId="0" xfId="0" applyNumberFormat="1" applyFont="1"/>
    <xf numFmtId="41" fontId="2" fillId="0" borderId="0" xfId="0" applyNumberFormat="1" applyFont="1" applyFill="1"/>
    <xf numFmtId="41" fontId="1" fillId="0" borderId="0" xfId="0" applyNumberFormat="1" applyFont="1"/>
    <xf numFmtId="41" fontId="0" fillId="0" borderId="0" xfId="2" applyNumberFormat="1" applyFont="1" applyFill="1"/>
    <xf numFmtId="41" fontId="0" fillId="0" borderId="0" xfId="2" applyNumberFormat="1" applyFont="1" applyFill="1" applyAlignment="1">
      <alignment horizontal="right"/>
    </xf>
    <xf numFmtId="41" fontId="1" fillId="0" borderId="1" xfId="2" applyNumberFormat="1" applyFont="1" applyFill="1" applyBorder="1"/>
    <xf numFmtId="41" fontId="1" fillId="0" borderId="0" xfId="2" applyNumberFormat="1" applyFont="1" applyAlignment="1">
      <alignment horizontal="center"/>
    </xf>
    <xf numFmtId="41" fontId="0" fillId="0" borderId="0" xfId="2" applyNumberFormat="1" applyFont="1" applyFill="1" applyAlignment="1">
      <alignment horizontal="center"/>
    </xf>
    <xf numFmtId="41" fontId="0" fillId="0" borderId="0" xfId="0" applyNumberFormat="1" applyFont="1"/>
    <xf numFmtId="41" fontId="1" fillId="0" borderId="6" xfId="2" applyNumberFormat="1" applyFont="1" applyBorder="1"/>
    <xf numFmtId="41" fontId="1" fillId="0" borderId="6" xfId="2" applyNumberFormat="1" applyFont="1" applyFill="1" applyBorder="1"/>
    <xf numFmtId="41" fontId="0" fillId="0" borderId="0" xfId="2" applyNumberFormat="1" applyFont="1" applyBorder="1" applyAlignment="1">
      <alignment horizontal="center"/>
    </xf>
    <xf numFmtId="41" fontId="0" fillId="0" borderId="0" xfId="2" applyNumberFormat="1" applyFont="1" applyBorder="1"/>
    <xf numFmtId="41" fontId="0" fillId="0" borderId="0" xfId="2" applyNumberFormat="1" applyFont="1" applyFill="1" applyBorder="1"/>
    <xf numFmtId="41" fontId="1" fillId="0" borderId="0" xfId="2" applyNumberFormat="1" applyFont="1"/>
    <xf numFmtId="41" fontId="1" fillId="0" borderId="0" xfId="2" applyNumberFormat="1" applyFont="1" applyFill="1"/>
    <xf numFmtId="41" fontId="1" fillId="0" borderId="5" xfId="2" applyNumberFormat="1" applyFont="1" applyBorder="1"/>
    <xf numFmtId="164" fontId="0" fillId="0" borderId="0" xfId="0" applyNumberFormat="1"/>
    <xf numFmtId="164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41" fontId="0" fillId="0" borderId="0" xfId="0" applyNumberFormat="1" applyAlignment="1">
      <alignment horizontal="right"/>
    </xf>
    <xf numFmtId="41" fontId="1" fillId="0" borderId="3" xfId="2" applyNumberFormat="1" applyFont="1" applyBorder="1"/>
    <xf numFmtId="41" fontId="1" fillId="0" borderId="0" xfId="2" applyNumberFormat="1" applyFont="1" applyAlignment="1">
      <alignment horizontal="right"/>
    </xf>
    <xf numFmtId="41" fontId="1" fillId="0" borderId="0" xfId="2" applyNumberFormat="1" applyFont="1" applyBorder="1"/>
    <xf numFmtId="41" fontId="0" fillId="0" borderId="0" xfId="2" applyNumberFormat="1" applyFont="1" applyFill="1" applyBorder="1" applyAlignment="1">
      <alignment horizontal="center"/>
    </xf>
    <xf numFmtId="41" fontId="1" fillId="0" borderId="0" xfId="2" applyNumberFormat="1" applyFont="1" applyBorder="1" applyAlignment="1">
      <alignment horizontal="right"/>
    </xf>
    <xf numFmtId="41" fontId="1" fillId="0" borderId="0" xfId="0" applyNumberFormat="1" applyFont="1" applyFill="1" applyBorder="1"/>
    <xf numFmtId="41" fontId="0" fillId="0" borderId="0" xfId="0" applyNumberFormat="1" applyBorder="1"/>
    <xf numFmtId="41" fontId="7" fillId="0" borderId="0" xfId="0" applyNumberFormat="1" applyFont="1"/>
    <xf numFmtId="41" fontId="3" fillId="0" borderId="0" xfId="0" applyNumberFormat="1" applyFont="1"/>
    <xf numFmtId="41" fontId="0" fillId="0" borderId="0" xfId="0" applyNumberFormat="1" applyAlignment="1">
      <alignment wrapText="1"/>
    </xf>
    <xf numFmtId="41" fontId="0" fillId="0" borderId="0" xfId="0" applyNumberFormat="1" applyAlignment="1">
      <alignment vertical="top"/>
    </xf>
    <xf numFmtId="41" fontId="6" fillId="0" borderId="0" xfId="0" applyNumberFormat="1" applyFont="1"/>
    <xf numFmtId="41" fontId="1" fillId="0" borderId="0" xfId="0" applyNumberFormat="1" applyFont="1" applyFill="1"/>
    <xf numFmtId="41" fontId="9" fillId="0" borderId="0" xfId="0" applyNumberFormat="1" applyFont="1"/>
    <xf numFmtId="165" fontId="0" fillId="0" borderId="0" xfId="0" applyNumberFormat="1" applyFill="1"/>
    <xf numFmtId="166" fontId="0" fillId="0" borderId="0" xfId="2" applyNumberFormat="1" applyFont="1" applyAlignment="1">
      <alignment horizontal="center"/>
    </xf>
    <xf numFmtId="166" fontId="1" fillId="0" borderId="1" xfId="2" applyNumberFormat="1" applyFont="1" applyBorder="1"/>
    <xf numFmtId="166" fontId="1" fillId="0" borderId="0" xfId="2" applyNumberFormat="1" applyFont="1" applyFill="1"/>
    <xf numFmtId="166" fontId="1" fillId="0" borderId="0" xfId="2" applyNumberFormat="1" applyFont="1" applyFill="1" applyBorder="1"/>
    <xf numFmtId="166" fontId="1" fillId="0" borderId="0" xfId="2" applyNumberFormat="1" applyFont="1" applyBorder="1"/>
    <xf numFmtId="166" fontId="1" fillId="0" borderId="7" xfId="2" applyNumberFormat="1" applyFont="1" applyFill="1" applyBorder="1"/>
    <xf numFmtId="2" fontId="0" fillId="0" borderId="0" xfId="0" applyNumberFormat="1" applyFill="1"/>
    <xf numFmtId="0" fontId="0" fillId="0" borderId="0" xfId="0" applyAlignment="1">
      <alignment vertical="top"/>
    </xf>
    <xf numFmtId="0" fontId="2" fillId="0" borderId="0" xfId="0" applyFont="1"/>
    <xf numFmtId="0" fontId="2" fillId="0" borderId="0" xfId="0" applyFont="1" applyFill="1"/>
    <xf numFmtId="0" fontId="1" fillId="0" borderId="8" xfId="0" applyFont="1" applyBorder="1" applyAlignment="1">
      <alignment horizontal="left"/>
    </xf>
    <xf numFmtId="0" fontId="10" fillId="0" borderId="0" xfId="0" applyFont="1"/>
    <xf numFmtId="41" fontId="1" fillId="0" borderId="0" xfId="2" applyNumberFormat="1" applyFont="1" applyFill="1" applyBorder="1"/>
    <xf numFmtId="0" fontId="2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8" xfId="0" applyFont="1" applyBorder="1"/>
    <xf numFmtId="0" fontId="1" fillId="0" borderId="1" xfId="0" applyFont="1" applyBorder="1"/>
    <xf numFmtId="41" fontId="5" fillId="0" borderId="0" xfId="0" applyNumberFormat="1" applyFont="1" applyBorder="1"/>
    <xf numFmtId="41" fontId="6" fillId="0" borderId="0" xfId="0" applyNumberFormat="1" applyFont="1" applyBorder="1"/>
    <xf numFmtId="0" fontId="1" fillId="0" borderId="0" xfId="0" applyFont="1"/>
    <xf numFmtId="0" fontId="0" fillId="0" borderId="0" xfId="0" applyFont="1"/>
    <xf numFmtId="166" fontId="1" fillId="0" borderId="0" xfId="2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8"/>
  <sheetViews>
    <sheetView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C51" sqref="C51"/>
    </sheetView>
  </sheetViews>
  <sheetFormatPr defaultRowHeight="15" x14ac:dyDescent="0.25"/>
  <cols>
    <col min="1" max="1" width="49.28515625" style="5" bestFit="1" customWidth="1"/>
    <col min="2" max="4" width="18" style="5" bestFit="1" customWidth="1"/>
    <col min="5" max="5" width="18" style="3" bestFit="1" customWidth="1"/>
    <col min="6" max="6" width="19" style="3" bestFit="1" customWidth="1"/>
    <col min="7" max="7" width="16.7109375" style="5" customWidth="1"/>
    <col min="8" max="8" width="19" style="5" bestFit="1" customWidth="1"/>
    <col min="9" max="9" width="15.28515625" style="5" bestFit="1" customWidth="1"/>
    <col min="10" max="16384" width="9.140625" style="5"/>
  </cols>
  <sheetData>
    <row r="1" spans="1:9" ht="15.75" x14ac:dyDescent="0.25">
      <c r="A1" s="23" t="s">
        <v>34</v>
      </c>
    </row>
    <row r="2" spans="1:9" ht="15.75" x14ac:dyDescent="0.25">
      <c r="A2" s="23" t="s">
        <v>0</v>
      </c>
    </row>
    <row r="3" spans="1:9" ht="15.75" x14ac:dyDescent="0.25">
      <c r="A3" s="23" t="s">
        <v>1</v>
      </c>
    </row>
    <row r="4" spans="1:9" s="40" customFormat="1" ht="15.75" x14ac:dyDescent="0.25">
      <c r="B4" s="68">
        <v>2012</v>
      </c>
      <c r="C4" s="69">
        <v>2013</v>
      </c>
      <c r="D4" s="68">
        <v>2014</v>
      </c>
      <c r="E4" s="68">
        <v>2015</v>
      </c>
      <c r="F4" s="68">
        <v>2016</v>
      </c>
      <c r="G4" s="68">
        <v>2017</v>
      </c>
      <c r="H4" s="68">
        <v>2018</v>
      </c>
      <c r="I4" s="68">
        <v>2019</v>
      </c>
    </row>
    <row r="5" spans="1:9" x14ac:dyDescent="0.25">
      <c r="A5" s="70" t="s">
        <v>71</v>
      </c>
    </row>
    <row r="6" spans="1:9" x14ac:dyDescent="0.25">
      <c r="A6" s="71" t="s">
        <v>72</v>
      </c>
      <c r="B6" s="6"/>
      <c r="C6" s="6"/>
      <c r="D6" s="6"/>
      <c r="E6" s="26"/>
      <c r="F6" s="26"/>
      <c r="G6" s="6"/>
      <c r="H6" s="6"/>
      <c r="I6" s="6"/>
    </row>
    <row r="7" spans="1:9" x14ac:dyDescent="0.25">
      <c r="A7" s="5" t="s">
        <v>2</v>
      </c>
      <c r="B7" s="6">
        <v>2096562862</v>
      </c>
      <c r="C7" s="6">
        <v>2860870582</v>
      </c>
      <c r="D7" s="6">
        <v>2932925674</v>
      </c>
      <c r="E7" s="26">
        <v>2853790663</v>
      </c>
      <c r="F7" s="26">
        <v>6934513389</v>
      </c>
      <c r="G7" s="26">
        <v>10210664754</v>
      </c>
      <c r="H7" s="26">
        <v>9887893590</v>
      </c>
      <c r="I7" s="6">
        <v>9551358171</v>
      </c>
    </row>
    <row r="8" spans="1:9" x14ac:dyDescent="0.25">
      <c r="A8" s="5" t="s">
        <v>21</v>
      </c>
      <c r="B8" s="6">
        <v>100000</v>
      </c>
      <c r="C8" s="6">
        <v>26000</v>
      </c>
      <c r="D8" s="6">
        <v>10026000</v>
      </c>
      <c r="E8" s="26">
        <v>10824723</v>
      </c>
      <c r="F8" s="26">
        <v>3391541196</v>
      </c>
      <c r="G8" s="6">
        <v>21380128</v>
      </c>
      <c r="H8" s="6">
        <v>751810911</v>
      </c>
      <c r="I8" s="6">
        <v>764652955</v>
      </c>
    </row>
    <row r="9" spans="1:9" x14ac:dyDescent="0.25">
      <c r="A9" s="5" t="s">
        <v>26</v>
      </c>
      <c r="B9" s="13"/>
      <c r="C9" s="13"/>
      <c r="D9" s="13"/>
      <c r="E9" s="26">
        <v>5618529781</v>
      </c>
      <c r="F9" s="27">
        <v>26000</v>
      </c>
      <c r="G9" s="6">
        <v>2750000</v>
      </c>
      <c r="H9" s="6">
        <v>42448899</v>
      </c>
      <c r="I9" s="6">
        <v>3109270</v>
      </c>
    </row>
    <row r="10" spans="1:9" x14ac:dyDescent="0.25">
      <c r="B10" s="10">
        <f>SUM(B7:B8)</f>
        <v>2096662862</v>
      </c>
      <c r="C10" s="10">
        <f>SUM(C7:C8)</f>
        <v>2860896582</v>
      </c>
      <c r="D10" s="10">
        <f>SUM(D7:D8)</f>
        <v>2942951674</v>
      </c>
      <c r="E10" s="28">
        <f>SUM(E7:E9)</f>
        <v>8483145167</v>
      </c>
      <c r="F10" s="28">
        <f>SUM(F7:F9)</f>
        <v>10326080585</v>
      </c>
      <c r="G10" s="28">
        <f>SUM(G7:G9)</f>
        <v>10234794882</v>
      </c>
      <c r="H10" s="28">
        <f>SUM(H7:H9)</f>
        <v>10682153400</v>
      </c>
      <c r="I10" s="28">
        <f>SUM(I7:I9)</f>
        <v>10319120396</v>
      </c>
    </row>
    <row r="11" spans="1:9" x14ac:dyDescent="0.25">
      <c r="A11" s="71" t="s">
        <v>73</v>
      </c>
      <c r="B11" s="29"/>
      <c r="C11" s="6">
        <v>155850</v>
      </c>
      <c r="D11" s="6">
        <v>155850</v>
      </c>
      <c r="E11" s="30"/>
      <c r="F11" s="30"/>
      <c r="G11" s="6"/>
      <c r="H11" s="6"/>
      <c r="I11" s="6"/>
    </row>
    <row r="12" spans="1:9" x14ac:dyDescent="0.25">
      <c r="B12" s="6"/>
      <c r="C12" s="6"/>
      <c r="D12" s="6"/>
      <c r="E12" s="26"/>
      <c r="F12" s="26"/>
      <c r="G12" s="6"/>
      <c r="H12" s="6"/>
      <c r="I12" s="6"/>
    </row>
    <row r="13" spans="1:9" x14ac:dyDescent="0.25">
      <c r="A13" s="71" t="s">
        <v>74</v>
      </c>
      <c r="B13" s="6"/>
      <c r="C13" s="6"/>
      <c r="D13" s="6"/>
      <c r="E13" s="26"/>
      <c r="F13" s="26"/>
      <c r="G13" s="6"/>
      <c r="H13" s="6"/>
      <c r="I13" s="6"/>
    </row>
    <row r="14" spans="1:9" x14ac:dyDescent="0.25">
      <c r="A14" s="31" t="s">
        <v>7</v>
      </c>
      <c r="B14" s="6">
        <v>60324598</v>
      </c>
      <c r="C14" s="6">
        <v>195404025</v>
      </c>
      <c r="D14" s="6">
        <v>233805287</v>
      </c>
      <c r="E14" s="26">
        <v>158951853</v>
      </c>
      <c r="F14" s="26">
        <v>354551897</v>
      </c>
      <c r="G14" s="26">
        <v>467798135</v>
      </c>
      <c r="H14" s="6">
        <v>478512664</v>
      </c>
      <c r="I14" s="6">
        <v>1070347178</v>
      </c>
    </row>
    <row r="15" spans="1:9" x14ac:dyDescent="0.25">
      <c r="A15" s="5" t="s">
        <v>27</v>
      </c>
      <c r="B15" s="6">
        <v>186717679</v>
      </c>
      <c r="C15" s="6">
        <v>214583595</v>
      </c>
      <c r="D15" s="6">
        <v>186041819</v>
      </c>
      <c r="E15" s="26">
        <v>220290090</v>
      </c>
      <c r="F15" s="26">
        <v>342097702</v>
      </c>
      <c r="G15" s="26">
        <v>1249279788</v>
      </c>
      <c r="H15" s="6">
        <v>1433924835</v>
      </c>
      <c r="I15" s="6">
        <v>1505416904</v>
      </c>
    </row>
    <row r="16" spans="1:9" x14ac:dyDescent="0.25">
      <c r="A16" s="5" t="s">
        <v>8</v>
      </c>
      <c r="B16" s="6">
        <v>15807767</v>
      </c>
      <c r="C16" s="6">
        <v>134750972</v>
      </c>
      <c r="D16" s="6">
        <v>906220544</v>
      </c>
      <c r="E16" s="26">
        <v>244072100</v>
      </c>
      <c r="F16" s="26">
        <v>296190544</v>
      </c>
      <c r="G16" s="26">
        <v>316284600</v>
      </c>
      <c r="H16" s="6">
        <v>367045922</v>
      </c>
      <c r="I16" s="6">
        <v>395175172</v>
      </c>
    </row>
    <row r="17" spans="1:9" x14ac:dyDescent="0.25">
      <c r="A17" s="5" t="s">
        <v>22</v>
      </c>
      <c r="B17" s="6">
        <v>284419621</v>
      </c>
      <c r="C17" s="6">
        <v>122708333</v>
      </c>
      <c r="D17" s="13"/>
      <c r="E17" s="30"/>
      <c r="F17" s="30"/>
      <c r="G17" s="26">
        <v>344387262</v>
      </c>
      <c r="H17" s="6">
        <v>568291168</v>
      </c>
      <c r="I17" s="6">
        <v>912993994</v>
      </c>
    </row>
    <row r="18" spans="1:9" x14ac:dyDescent="0.25">
      <c r="A18" s="5" t="s">
        <v>31</v>
      </c>
      <c r="B18" s="6">
        <v>6573405</v>
      </c>
      <c r="C18" s="6">
        <v>3719412</v>
      </c>
      <c r="D18" s="6">
        <v>6446532</v>
      </c>
      <c r="E18" s="26">
        <v>27226029</v>
      </c>
      <c r="F18" s="26">
        <v>104600177</v>
      </c>
      <c r="G18" s="26">
        <v>28876980</v>
      </c>
      <c r="H18" s="6">
        <v>80854684</v>
      </c>
      <c r="I18" s="6">
        <v>21054745</v>
      </c>
    </row>
    <row r="19" spans="1:9" x14ac:dyDescent="0.25">
      <c r="B19" s="10">
        <f t="shared" ref="B19:H19" si="0">SUM(B14:B18)</f>
        <v>553843070</v>
      </c>
      <c r="C19" s="10">
        <f t="shared" si="0"/>
        <v>671166337</v>
      </c>
      <c r="D19" s="10">
        <f t="shared" si="0"/>
        <v>1332514182</v>
      </c>
      <c r="E19" s="28">
        <f t="shared" si="0"/>
        <v>650540072</v>
      </c>
      <c r="F19" s="28">
        <f t="shared" si="0"/>
        <v>1097440320</v>
      </c>
      <c r="G19" s="28">
        <f t="shared" si="0"/>
        <v>2406626765</v>
      </c>
      <c r="H19" s="28">
        <f t="shared" si="0"/>
        <v>2928629273</v>
      </c>
      <c r="I19" s="28">
        <f t="shared" ref="I19" si="1">SUM(I14:I18)</f>
        <v>3904987993</v>
      </c>
    </row>
    <row r="20" spans="1:9" ht="15.75" thickBot="1" x14ac:dyDescent="0.3">
      <c r="A20" s="25"/>
      <c r="B20" s="32">
        <f>SUM(B10,B19)</f>
        <v>2650505932</v>
      </c>
      <c r="C20" s="32">
        <f>SUM(C19,C11, C10)</f>
        <v>3532218769</v>
      </c>
      <c r="D20" s="32">
        <f>SUM(D19,D11, D10)</f>
        <v>4275621706</v>
      </c>
      <c r="E20" s="33">
        <f>SUM(E10,E19)</f>
        <v>9133685239</v>
      </c>
      <c r="F20" s="33">
        <f>SUM(F10,F19)</f>
        <v>11423520905</v>
      </c>
      <c r="G20" s="33">
        <f>SUM(G10,G19)</f>
        <v>12641421647</v>
      </c>
      <c r="H20" s="33">
        <f>SUM(H10,H19)-1</f>
        <v>13610782672</v>
      </c>
      <c r="I20" s="33">
        <f>SUM(I10,I19)</f>
        <v>14224108389</v>
      </c>
    </row>
    <row r="21" spans="1:9" x14ac:dyDescent="0.25">
      <c r="B21" s="6"/>
      <c r="C21" s="6"/>
      <c r="D21" s="6"/>
      <c r="E21" s="26"/>
      <c r="F21" s="26"/>
      <c r="G21" s="6"/>
      <c r="H21" s="6"/>
      <c r="I21" s="6"/>
    </row>
    <row r="22" spans="1:9" ht="15.75" x14ac:dyDescent="0.25">
      <c r="A22" s="73" t="s">
        <v>75</v>
      </c>
      <c r="B22" s="6"/>
      <c r="C22" s="6"/>
      <c r="D22" s="6"/>
      <c r="E22" s="26"/>
      <c r="F22" s="26"/>
      <c r="G22" s="6"/>
      <c r="H22" s="6"/>
      <c r="I22" s="6"/>
    </row>
    <row r="23" spans="1:9" ht="15.75" x14ac:dyDescent="0.25">
      <c r="A23" s="74" t="s">
        <v>76</v>
      </c>
    </row>
    <row r="24" spans="1:9" x14ac:dyDescent="0.25">
      <c r="A24" s="71" t="s">
        <v>9</v>
      </c>
      <c r="B24" s="6"/>
      <c r="C24" s="6"/>
      <c r="D24" s="6"/>
      <c r="E24" s="26"/>
      <c r="F24" s="26"/>
      <c r="G24" s="6"/>
      <c r="H24" s="6"/>
      <c r="I24" s="6"/>
    </row>
    <row r="25" spans="1:9" x14ac:dyDescent="0.25">
      <c r="A25" s="5" t="s">
        <v>23</v>
      </c>
      <c r="B25" s="6">
        <v>1318976885</v>
      </c>
      <c r="C25" s="6">
        <v>1054356313</v>
      </c>
      <c r="D25" s="6">
        <v>1373056501</v>
      </c>
      <c r="E25" s="26">
        <v>3555682739</v>
      </c>
      <c r="F25" s="26">
        <v>5773097651</v>
      </c>
      <c r="G25" s="26">
        <v>6095359033</v>
      </c>
      <c r="H25" s="6">
        <v>5437724993</v>
      </c>
      <c r="I25" s="6">
        <v>4754827033</v>
      </c>
    </row>
    <row r="26" spans="1:9" x14ac:dyDescent="0.25">
      <c r="A26" s="31" t="s">
        <v>29</v>
      </c>
      <c r="B26" s="13"/>
      <c r="C26" s="13"/>
      <c r="D26" s="6">
        <v>250000000</v>
      </c>
      <c r="E26" s="26">
        <v>650000000</v>
      </c>
      <c r="F26" s="26">
        <v>542213267</v>
      </c>
      <c r="G26" s="26"/>
      <c r="H26" s="6">
        <v>0</v>
      </c>
      <c r="I26" s="6"/>
    </row>
    <row r="27" spans="1:9" x14ac:dyDescent="0.25">
      <c r="A27" s="31" t="s">
        <v>61</v>
      </c>
      <c r="B27" s="34"/>
      <c r="C27" s="35"/>
      <c r="D27" s="35"/>
      <c r="E27" s="36"/>
      <c r="F27" s="36"/>
      <c r="G27" s="35">
        <v>1078870</v>
      </c>
      <c r="H27" s="6">
        <v>1078870</v>
      </c>
      <c r="I27" s="6">
        <v>1078870</v>
      </c>
    </row>
    <row r="28" spans="1:9" x14ac:dyDescent="0.25">
      <c r="B28" s="10">
        <f>SUM(B25:B26)</f>
        <v>1318976885</v>
      </c>
      <c r="C28" s="10">
        <f>SUM(C25:C26)</f>
        <v>1054356313</v>
      </c>
      <c r="D28" s="10">
        <f>SUM(D25:D26)</f>
        <v>1623056501</v>
      </c>
      <c r="E28" s="10">
        <f>SUM(E25:E26)</f>
        <v>4205682739</v>
      </c>
      <c r="F28" s="28">
        <f>SUM(F25:F26)</f>
        <v>6315310918</v>
      </c>
      <c r="G28" s="28">
        <f>SUM(G25:G27)</f>
        <v>6096437903</v>
      </c>
      <c r="H28" s="28">
        <f>SUM(H25:H27)</f>
        <v>5438803863</v>
      </c>
      <c r="I28" s="28">
        <f>SUM(I25:I27)</f>
        <v>4755905903</v>
      </c>
    </row>
    <row r="29" spans="1:9" x14ac:dyDescent="0.25">
      <c r="A29" s="71" t="s">
        <v>77</v>
      </c>
      <c r="B29" s="6"/>
      <c r="C29" s="6"/>
      <c r="D29" s="6"/>
      <c r="E29" s="26"/>
      <c r="F29" s="26"/>
      <c r="G29" s="6"/>
      <c r="H29" s="6"/>
      <c r="I29" s="6"/>
    </row>
    <row r="30" spans="1:9" x14ac:dyDescent="0.25">
      <c r="A30" s="5" t="s">
        <v>24</v>
      </c>
      <c r="B30" s="6">
        <v>79309643</v>
      </c>
      <c r="C30" s="6">
        <v>77785145</v>
      </c>
      <c r="D30" s="6">
        <v>117033048</v>
      </c>
      <c r="E30" s="26">
        <v>116031706</v>
      </c>
      <c r="F30" s="26">
        <v>111173724</v>
      </c>
      <c r="G30" s="26">
        <v>1402978214</v>
      </c>
      <c r="H30" s="6">
        <v>189855286</v>
      </c>
      <c r="I30" s="6">
        <v>183002397</v>
      </c>
    </row>
    <row r="31" spans="1:9" x14ac:dyDescent="0.25">
      <c r="A31" s="5" t="s">
        <v>33</v>
      </c>
      <c r="B31" s="6">
        <v>239494195</v>
      </c>
      <c r="C31" s="6">
        <v>310650737</v>
      </c>
      <c r="D31" s="6">
        <v>344091029</v>
      </c>
      <c r="E31" s="26">
        <v>497696435</v>
      </c>
      <c r="F31" s="26">
        <v>913766601</v>
      </c>
      <c r="G31" s="26">
        <v>876344580</v>
      </c>
      <c r="H31" s="6">
        <v>697215057</v>
      </c>
      <c r="I31" s="6">
        <v>834671596</v>
      </c>
    </row>
    <row r="32" spans="1:9" x14ac:dyDescent="0.25">
      <c r="A32" s="5" t="s">
        <v>32</v>
      </c>
      <c r="B32" s="13"/>
      <c r="C32" s="13"/>
      <c r="D32" s="13"/>
      <c r="E32" s="30"/>
      <c r="F32" s="26">
        <v>235427647</v>
      </c>
      <c r="G32" s="26"/>
      <c r="H32" s="6">
        <v>0</v>
      </c>
      <c r="I32" s="6"/>
    </row>
    <row r="33" spans="1:9" x14ac:dyDescent="0.25">
      <c r="A33" s="5" t="s">
        <v>108</v>
      </c>
      <c r="B33" s="6">
        <v>42644970</v>
      </c>
      <c r="C33" s="6">
        <v>51814764</v>
      </c>
      <c r="D33" s="6">
        <v>60672719</v>
      </c>
      <c r="E33" s="26">
        <v>59753754</v>
      </c>
      <c r="F33" s="26">
        <v>9300468</v>
      </c>
      <c r="G33" s="26">
        <v>16569348</v>
      </c>
      <c r="H33" s="6">
        <v>9279348</v>
      </c>
      <c r="I33" s="6">
        <v>9279348</v>
      </c>
    </row>
    <row r="34" spans="1:9" x14ac:dyDescent="0.25">
      <c r="A34" s="5" t="s">
        <v>25</v>
      </c>
      <c r="B34" s="6">
        <v>91418240</v>
      </c>
      <c r="C34" s="6">
        <v>92041634</v>
      </c>
      <c r="D34" s="6">
        <v>61938051</v>
      </c>
      <c r="E34" s="26">
        <v>1978015009</v>
      </c>
      <c r="F34" s="26">
        <v>442851388</v>
      </c>
      <c r="G34" s="26">
        <v>436185795</v>
      </c>
      <c r="H34" s="6">
        <v>2856504527</v>
      </c>
      <c r="I34" s="6">
        <v>3150889774</v>
      </c>
    </row>
    <row r="35" spans="1:9" x14ac:dyDescent="0.25">
      <c r="A35" s="5" t="s">
        <v>30</v>
      </c>
      <c r="B35" s="13"/>
      <c r="C35" s="13"/>
      <c r="D35" s="13"/>
      <c r="E35" s="26">
        <v>24315920</v>
      </c>
      <c r="F35" s="26">
        <v>156917790</v>
      </c>
      <c r="G35" s="26">
        <v>222999240</v>
      </c>
      <c r="H35" s="6">
        <v>0</v>
      </c>
      <c r="I35" s="6"/>
    </row>
    <row r="36" spans="1:9" x14ac:dyDescent="0.25">
      <c r="A36" s="5" t="s">
        <v>13</v>
      </c>
      <c r="B36" s="6">
        <v>17846400</v>
      </c>
      <c r="C36" s="6">
        <v>16206513</v>
      </c>
      <c r="D36" s="6">
        <v>22165912</v>
      </c>
      <c r="E36" s="26">
        <v>88826752</v>
      </c>
      <c r="F36" s="26">
        <v>480717859</v>
      </c>
      <c r="G36" s="26">
        <v>114566327</v>
      </c>
      <c r="H36" s="6">
        <v>101298410</v>
      </c>
      <c r="I36" s="6">
        <v>132014556</v>
      </c>
    </row>
    <row r="37" spans="1:9" x14ac:dyDescent="0.25">
      <c r="A37" s="5" t="s">
        <v>16</v>
      </c>
      <c r="B37" s="6">
        <v>12303466</v>
      </c>
      <c r="C37" s="6">
        <v>18759403</v>
      </c>
      <c r="D37" s="6">
        <v>19034777</v>
      </c>
      <c r="E37" s="26">
        <v>10640781</v>
      </c>
      <c r="F37" s="26">
        <v>5030418</v>
      </c>
      <c r="G37" s="26">
        <v>2411673</v>
      </c>
      <c r="H37" s="6">
        <v>1203096</v>
      </c>
      <c r="I37" s="6">
        <v>1387608</v>
      </c>
    </row>
    <row r="38" spans="1:9" x14ac:dyDescent="0.25">
      <c r="A38" s="25"/>
      <c r="B38" s="10">
        <f t="shared" ref="B38:H38" si="2">SUM(B30:B37)</f>
        <v>483016914</v>
      </c>
      <c r="C38" s="10">
        <f t="shared" si="2"/>
        <v>567258196</v>
      </c>
      <c r="D38" s="10">
        <f t="shared" si="2"/>
        <v>624935536</v>
      </c>
      <c r="E38" s="28">
        <f t="shared" si="2"/>
        <v>2775280357</v>
      </c>
      <c r="F38" s="28">
        <f t="shared" si="2"/>
        <v>2355185895</v>
      </c>
      <c r="G38" s="28">
        <f t="shared" si="2"/>
        <v>3072055177</v>
      </c>
      <c r="H38" s="28">
        <f t="shared" si="2"/>
        <v>3855355724</v>
      </c>
      <c r="I38" s="28">
        <f t="shared" ref="I38" si="3">SUM(I30:I37)</f>
        <v>4311245279</v>
      </c>
    </row>
    <row r="39" spans="1:9" x14ac:dyDescent="0.25">
      <c r="A39" s="25"/>
      <c r="B39" s="10">
        <f t="shared" ref="B39:H39" si="4">SUM(B38,B28)</f>
        <v>1801993799</v>
      </c>
      <c r="C39" s="10">
        <f t="shared" si="4"/>
        <v>1621614509</v>
      </c>
      <c r="D39" s="10">
        <f t="shared" si="4"/>
        <v>2247992037</v>
      </c>
      <c r="E39" s="28">
        <f t="shared" si="4"/>
        <v>6980963096</v>
      </c>
      <c r="F39" s="28">
        <f t="shared" si="4"/>
        <v>8670496813</v>
      </c>
      <c r="G39" s="28">
        <f t="shared" si="4"/>
        <v>9168493080</v>
      </c>
      <c r="H39" s="28">
        <f t="shared" si="4"/>
        <v>9294159587</v>
      </c>
      <c r="I39" s="28">
        <f t="shared" ref="I39" si="5">SUM(I38,I28)</f>
        <v>9067151182</v>
      </c>
    </row>
    <row r="40" spans="1:9" x14ac:dyDescent="0.25">
      <c r="A40" s="25"/>
      <c r="B40" s="47"/>
      <c r="C40" s="47"/>
      <c r="D40" s="47"/>
      <c r="E40" s="72"/>
      <c r="F40" s="72"/>
      <c r="G40" s="72"/>
      <c r="H40" s="72"/>
      <c r="I40" s="6"/>
    </row>
    <row r="41" spans="1:9" x14ac:dyDescent="0.25">
      <c r="A41" s="71" t="s">
        <v>78</v>
      </c>
      <c r="B41" s="6">
        <f t="shared" ref="B41:I41" si="6">SUM(B42:B47)</f>
        <v>848512133</v>
      </c>
      <c r="C41" s="37">
        <f t="shared" si="6"/>
        <v>1902811188</v>
      </c>
      <c r="D41" s="37">
        <f t="shared" si="6"/>
        <v>2025130861</v>
      </c>
      <c r="E41" s="37">
        <f t="shared" si="6"/>
        <v>2160111046</v>
      </c>
      <c r="F41" s="37">
        <f t="shared" si="6"/>
        <v>2747051091</v>
      </c>
      <c r="G41" s="37">
        <f t="shared" si="6"/>
        <v>3451873253</v>
      </c>
      <c r="H41" s="37">
        <f t="shared" si="6"/>
        <v>4260394400</v>
      </c>
      <c r="I41" s="37">
        <f t="shared" si="6"/>
        <v>5133257046</v>
      </c>
    </row>
    <row r="42" spans="1:9" x14ac:dyDescent="0.25">
      <c r="A42" s="5" t="s">
        <v>3</v>
      </c>
      <c r="B42" s="6">
        <v>600000000</v>
      </c>
      <c r="C42" s="6">
        <v>600000000</v>
      </c>
      <c r="D42" s="6">
        <v>600000000</v>
      </c>
      <c r="E42" s="26">
        <v>600000000</v>
      </c>
      <c r="F42" s="26">
        <v>800000000</v>
      </c>
      <c r="G42" s="26">
        <v>960000000</v>
      </c>
      <c r="H42" s="6">
        <v>1056000000</v>
      </c>
      <c r="I42" s="6">
        <v>1161600000</v>
      </c>
    </row>
    <row r="43" spans="1:9" x14ac:dyDescent="0.25">
      <c r="A43" s="5" t="s">
        <v>12</v>
      </c>
      <c r="B43" s="13"/>
      <c r="C43" s="13"/>
      <c r="D43" s="13"/>
      <c r="E43" s="30"/>
      <c r="F43" s="26">
        <v>361849889</v>
      </c>
      <c r="G43" s="26">
        <v>361849889</v>
      </c>
      <c r="H43" s="6">
        <v>361849889</v>
      </c>
      <c r="I43" s="6">
        <v>361849889</v>
      </c>
    </row>
    <row r="44" spans="1:9" x14ac:dyDescent="0.25">
      <c r="A44" s="5" t="s">
        <v>28</v>
      </c>
      <c r="B44" s="13"/>
      <c r="C44" s="6">
        <v>949687032</v>
      </c>
      <c r="D44" s="6">
        <v>867963700</v>
      </c>
      <c r="E44" s="26">
        <v>822361303</v>
      </c>
      <c r="F44" s="26">
        <v>773195849</v>
      </c>
      <c r="G44" s="26">
        <v>742809406</v>
      </c>
      <c r="H44" s="6">
        <v>713501833</v>
      </c>
      <c r="I44" s="6">
        <v>684194260</v>
      </c>
    </row>
    <row r="45" spans="1:9" x14ac:dyDescent="0.25">
      <c r="A45" s="5" t="s">
        <v>14</v>
      </c>
      <c r="B45" s="13"/>
      <c r="C45" s="13"/>
      <c r="D45" s="13"/>
      <c r="E45" s="30"/>
      <c r="F45" s="30"/>
      <c r="G45" s="26"/>
      <c r="H45" s="6">
        <v>0</v>
      </c>
      <c r="I45" s="6"/>
    </row>
    <row r="46" spans="1:9" x14ac:dyDescent="0.25">
      <c r="A46" s="5" t="s">
        <v>4</v>
      </c>
      <c r="B46" s="6">
        <v>248512133</v>
      </c>
      <c r="C46" s="6">
        <v>353124156</v>
      </c>
      <c r="D46" s="6">
        <v>557167161</v>
      </c>
      <c r="E46" s="26">
        <v>737749743</v>
      </c>
      <c r="F46" s="26">
        <v>812005353</v>
      </c>
      <c r="G46" s="6">
        <v>1387213958</v>
      </c>
      <c r="H46" s="6">
        <v>2129042678</v>
      </c>
      <c r="I46" s="6">
        <v>2925612897</v>
      </c>
    </row>
    <row r="47" spans="1:9" x14ac:dyDescent="0.25">
      <c r="B47" s="6"/>
      <c r="C47" s="6"/>
      <c r="D47" s="6"/>
      <c r="E47" s="26"/>
      <c r="F47" s="26"/>
      <c r="G47" s="6"/>
      <c r="H47" s="6"/>
      <c r="I47" s="6"/>
    </row>
    <row r="48" spans="1:9" x14ac:dyDescent="0.25">
      <c r="A48" s="71" t="s">
        <v>79</v>
      </c>
      <c r="B48" s="13" t="s">
        <v>11</v>
      </c>
      <c r="C48" s="6">
        <v>7793073</v>
      </c>
      <c r="D48" s="6">
        <v>2498807</v>
      </c>
      <c r="E48" s="26">
        <v>-7388904</v>
      </c>
      <c r="F48" s="26">
        <v>5973001</v>
      </c>
      <c r="G48" s="26">
        <v>21055314</v>
      </c>
      <c r="H48" s="6">
        <v>56228686</v>
      </c>
      <c r="I48" s="6">
        <v>23700161</v>
      </c>
    </row>
    <row r="49" spans="1:9" x14ac:dyDescent="0.25">
      <c r="B49" s="10">
        <f>SUM(B42:B46)</f>
        <v>848512133</v>
      </c>
      <c r="C49" s="10">
        <f t="shared" ref="C49:I49" si="7">SUM(C42:C48)</f>
        <v>1910604261</v>
      </c>
      <c r="D49" s="10">
        <f t="shared" si="7"/>
        <v>2027629668</v>
      </c>
      <c r="E49" s="28">
        <f t="shared" si="7"/>
        <v>2152722142</v>
      </c>
      <c r="F49" s="28">
        <f t="shared" si="7"/>
        <v>2753024092</v>
      </c>
      <c r="G49" s="28">
        <f t="shared" si="7"/>
        <v>3472928567</v>
      </c>
      <c r="H49" s="28">
        <f t="shared" si="7"/>
        <v>4316623086</v>
      </c>
      <c r="I49" s="28">
        <f t="shared" si="7"/>
        <v>5156957207</v>
      </c>
    </row>
    <row r="50" spans="1:9" x14ac:dyDescent="0.25">
      <c r="A50" s="25"/>
      <c r="B50" s="37"/>
      <c r="C50" s="37"/>
      <c r="D50" s="37"/>
      <c r="E50" s="38"/>
      <c r="F50" s="26"/>
      <c r="G50" s="6"/>
      <c r="H50" s="37"/>
      <c r="I50" s="6"/>
    </row>
    <row r="51" spans="1:9" ht="15.75" thickBot="1" x14ac:dyDescent="0.3">
      <c r="A51" s="25"/>
      <c r="B51" s="39">
        <f>SUM(B39,B49)</f>
        <v>2650505932</v>
      </c>
      <c r="C51" s="39">
        <f>SUM(C39,C49)</f>
        <v>3532218770</v>
      </c>
      <c r="D51" s="39">
        <f>SUM(D39,D49)+1</f>
        <v>4275621706</v>
      </c>
      <c r="E51" s="39">
        <f>SUM(E39,E49)+1</f>
        <v>9133685239</v>
      </c>
      <c r="F51" s="39">
        <f>SUM(F39,F49)</f>
        <v>11423520905</v>
      </c>
      <c r="G51" s="39">
        <f>SUM(G39,G49)</f>
        <v>12641421647</v>
      </c>
      <c r="H51" s="39">
        <f>SUM(H39,H49)-1</f>
        <v>13610782672</v>
      </c>
      <c r="I51" s="39">
        <f>SUM(I39,I49)</f>
        <v>14224108389</v>
      </c>
    </row>
    <row r="53" spans="1:9" s="43" customFormat="1" x14ac:dyDescent="0.25">
      <c r="A53" s="75" t="s">
        <v>80</v>
      </c>
      <c r="B53" s="42">
        <f t="shared" ref="B53:I53" si="8">B49/(B42/10)</f>
        <v>14.141868883333334</v>
      </c>
      <c r="C53" s="42">
        <f t="shared" si="8"/>
        <v>31.84340435</v>
      </c>
      <c r="D53" s="42">
        <f t="shared" si="8"/>
        <v>33.793827800000003</v>
      </c>
      <c r="E53" s="42">
        <f t="shared" si="8"/>
        <v>35.878702366666666</v>
      </c>
      <c r="F53" s="42">
        <f t="shared" si="8"/>
        <v>34.41280115</v>
      </c>
      <c r="G53" s="42">
        <f t="shared" si="8"/>
        <v>36.176339239583335</v>
      </c>
      <c r="H53" s="42">
        <f t="shared" si="8"/>
        <v>40.877112556818183</v>
      </c>
      <c r="I53" s="42">
        <f t="shared" si="8"/>
        <v>44.395292759986226</v>
      </c>
    </row>
    <row r="54" spans="1:9" x14ac:dyDescent="0.25">
      <c r="A54" s="75" t="s">
        <v>81</v>
      </c>
      <c r="B54" s="5">
        <f>B42/10</f>
        <v>60000000</v>
      </c>
      <c r="C54" s="5">
        <f t="shared" ref="C54:H54" si="9">C42/10</f>
        <v>60000000</v>
      </c>
      <c r="D54" s="5">
        <f t="shared" si="9"/>
        <v>60000000</v>
      </c>
      <c r="E54" s="5">
        <f t="shared" si="9"/>
        <v>60000000</v>
      </c>
      <c r="F54" s="5">
        <f t="shared" si="9"/>
        <v>80000000</v>
      </c>
      <c r="G54" s="5">
        <f t="shared" si="9"/>
        <v>96000000</v>
      </c>
      <c r="H54" s="5">
        <f t="shared" si="9"/>
        <v>105600000</v>
      </c>
      <c r="I54" s="5">
        <f t="shared" ref="I54" si="10">I42/10</f>
        <v>116160000</v>
      </c>
    </row>
    <row r="58" spans="1:9" x14ac:dyDescent="0.25">
      <c r="E58" s="5"/>
      <c r="F58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pane xSplit="1" ySplit="4" topLeftCell="B16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RowHeight="15" x14ac:dyDescent="0.25"/>
  <cols>
    <col min="1" max="1" width="46.85546875" style="5" customWidth="1"/>
    <col min="2" max="2" width="16.85546875" style="5" bestFit="1" customWidth="1"/>
    <col min="3" max="3" width="14.28515625" style="3" bestFit="1" customWidth="1"/>
    <col min="4" max="4" width="16.85546875" style="5" bestFit="1" customWidth="1"/>
    <col min="5" max="6" width="13.85546875" style="5" customWidth="1"/>
    <col min="7" max="7" width="15.42578125" style="44" customWidth="1"/>
    <col min="8" max="8" width="18" style="5" bestFit="1" customWidth="1"/>
    <col min="9" max="9" width="14.28515625" style="5" bestFit="1" customWidth="1"/>
    <col min="10" max="16384" width="9.140625" style="5"/>
  </cols>
  <sheetData>
    <row r="1" spans="1:9" ht="15.75" x14ac:dyDescent="0.25">
      <c r="A1" s="23" t="s">
        <v>34</v>
      </c>
      <c r="B1" s="23"/>
      <c r="C1" s="24"/>
    </row>
    <row r="2" spans="1:9" ht="15.75" x14ac:dyDescent="0.25">
      <c r="A2" s="68" t="s">
        <v>82</v>
      </c>
      <c r="B2" s="23"/>
      <c r="C2" s="24"/>
    </row>
    <row r="3" spans="1:9" ht="15.75" x14ac:dyDescent="0.25">
      <c r="A3" s="68" t="s">
        <v>83</v>
      </c>
      <c r="B3" s="23"/>
      <c r="C3" s="24"/>
    </row>
    <row r="4" spans="1:9" s="40" customFormat="1" ht="15.75" x14ac:dyDescent="0.25">
      <c r="A4" s="41"/>
      <c r="B4" s="68">
        <v>2012</v>
      </c>
      <c r="C4" s="69">
        <v>2013</v>
      </c>
      <c r="D4" s="68">
        <v>2014</v>
      </c>
      <c r="E4" s="68">
        <v>2015</v>
      </c>
      <c r="F4" s="68">
        <v>2016</v>
      </c>
      <c r="G4" s="68">
        <v>2017</v>
      </c>
      <c r="H4" s="68">
        <v>2018</v>
      </c>
      <c r="I4" s="68">
        <v>2019</v>
      </c>
    </row>
    <row r="5" spans="1:9" ht="15.75" x14ac:dyDescent="0.25">
      <c r="B5" s="23"/>
      <c r="C5" s="24"/>
      <c r="D5" s="23"/>
    </row>
    <row r="6" spans="1:9" x14ac:dyDescent="0.25">
      <c r="A6" s="75" t="s">
        <v>84</v>
      </c>
      <c r="B6" s="6">
        <v>1084285139</v>
      </c>
      <c r="C6" s="60">
        <v>1041291215</v>
      </c>
      <c r="D6" s="6">
        <v>1049028427</v>
      </c>
      <c r="E6" s="6">
        <v>1082372595</v>
      </c>
      <c r="F6" s="6">
        <v>1189835036</v>
      </c>
      <c r="G6" s="11">
        <v>5150748279</v>
      </c>
      <c r="H6" s="6">
        <v>6660495190</v>
      </c>
      <c r="I6" s="5">
        <v>7021677166</v>
      </c>
    </row>
    <row r="7" spans="1:9" x14ac:dyDescent="0.25">
      <c r="A7" t="s">
        <v>85</v>
      </c>
      <c r="B7" s="35">
        <v>581629743</v>
      </c>
      <c r="C7" s="60">
        <v>612226355</v>
      </c>
      <c r="D7" s="35">
        <v>626027545</v>
      </c>
      <c r="E7" s="6">
        <v>646369722</v>
      </c>
      <c r="F7" s="6">
        <v>791458229</v>
      </c>
      <c r="G7" s="11">
        <v>3735565039</v>
      </c>
      <c r="H7" s="6">
        <v>5246534368</v>
      </c>
      <c r="I7" s="5">
        <v>5516266139</v>
      </c>
    </row>
    <row r="8" spans="1:9" x14ac:dyDescent="0.25">
      <c r="A8" s="75" t="s">
        <v>5</v>
      </c>
      <c r="B8" s="45">
        <f>B6-B7</f>
        <v>502655396</v>
      </c>
      <c r="C8" s="61">
        <f t="shared" ref="C8" si="0">C6-C7</f>
        <v>429064860</v>
      </c>
      <c r="D8" s="10">
        <f t="shared" ref="D8:I8" si="1">D6-D7</f>
        <v>423000882</v>
      </c>
      <c r="E8" s="10">
        <f t="shared" si="1"/>
        <v>436002873</v>
      </c>
      <c r="F8" s="10">
        <f t="shared" si="1"/>
        <v>398376807</v>
      </c>
      <c r="G8" s="10">
        <f t="shared" si="1"/>
        <v>1415183240</v>
      </c>
      <c r="H8" s="10">
        <f t="shared" si="1"/>
        <v>1413960822</v>
      </c>
      <c r="I8" s="10">
        <f t="shared" si="1"/>
        <v>1505411027</v>
      </c>
    </row>
    <row r="9" spans="1:9" x14ac:dyDescent="0.25">
      <c r="A9" s="25"/>
      <c r="B9" s="37"/>
      <c r="C9" s="62"/>
      <c r="D9" s="37"/>
      <c r="E9" s="6"/>
      <c r="F9" s="6"/>
      <c r="G9" s="11"/>
    </row>
    <row r="10" spans="1:9" x14ac:dyDescent="0.25">
      <c r="A10" s="75" t="s">
        <v>86</v>
      </c>
      <c r="B10" s="37"/>
      <c r="C10" s="62"/>
      <c r="D10" s="37"/>
      <c r="E10" s="6"/>
      <c r="F10" s="37"/>
      <c r="G10" s="46"/>
    </row>
    <row r="11" spans="1:9" x14ac:dyDescent="0.25">
      <c r="A11" s="5" t="s">
        <v>35</v>
      </c>
      <c r="B11" s="6">
        <v>67008822</v>
      </c>
      <c r="C11" s="60">
        <v>67986789</v>
      </c>
      <c r="D11" s="6">
        <v>62034551</v>
      </c>
      <c r="E11" s="6">
        <v>67818455</v>
      </c>
      <c r="F11" s="6">
        <v>102847335</v>
      </c>
      <c r="G11" s="11">
        <v>186672562</v>
      </c>
      <c r="H11" s="6">
        <v>122566894</v>
      </c>
      <c r="I11" s="5">
        <v>116947738</v>
      </c>
    </row>
    <row r="12" spans="1:9" x14ac:dyDescent="0.25">
      <c r="A12" s="31" t="s">
        <v>38</v>
      </c>
      <c r="B12" s="6"/>
      <c r="C12" s="60">
        <v>16354806</v>
      </c>
      <c r="D12" s="6">
        <v>21629629</v>
      </c>
      <c r="E12" s="6">
        <v>40955630</v>
      </c>
      <c r="F12" s="6">
        <v>41526298</v>
      </c>
      <c r="G12" s="11">
        <v>212738</v>
      </c>
      <c r="H12" s="6">
        <v>0</v>
      </c>
    </row>
    <row r="13" spans="1:9" x14ac:dyDescent="0.25">
      <c r="A13" s="75" t="s">
        <v>6</v>
      </c>
      <c r="B13" s="10">
        <f>B8-SUM(B11:B12)</f>
        <v>435646574</v>
      </c>
      <c r="C13" s="61">
        <f t="shared" ref="C13" si="2">C8-SUM(C11:C12)</f>
        <v>344723265</v>
      </c>
      <c r="D13" s="10">
        <f t="shared" ref="D13:I13" si="3">D8-SUM(D11:D12)</f>
        <v>339336702</v>
      </c>
      <c r="E13" s="10">
        <f t="shared" si="3"/>
        <v>327228788</v>
      </c>
      <c r="F13" s="10">
        <f t="shared" si="3"/>
        <v>254003174</v>
      </c>
      <c r="G13" s="10">
        <f t="shared" si="3"/>
        <v>1228297940</v>
      </c>
      <c r="H13" s="10">
        <f t="shared" si="3"/>
        <v>1291393928</v>
      </c>
      <c r="I13" s="10">
        <f t="shared" si="3"/>
        <v>1388463289</v>
      </c>
    </row>
    <row r="14" spans="1:9" x14ac:dyDescent="0.25">
      <c r="A14" s="76" t="s">
        <v>87</v>
      </c>
      <c r="B14" s="37"/>
      <c r="C14" s="63"/>
      <c r="D14" s="47"/>
      <c r="E14" s="6"/>
      <c r="F14" s="6"/>
      <c r="G14" s="11"/>
    </row>
    <row r="15" spans="1:9" x14ac:dyDescent="0.25">
      <c r="A15" s="5" t="s">
        <v>17</v>
      </c>
      <c r="B15" s="6">
        <v>32493488</v>
      </c>
      <c r="C15" s="60">
        <v>16352208</v>
      </c>
      <c r="D15" s="6">
        <v>412331</v>
      </c>
      <c r="E15" s="6">
        <v>1022482</v>
      </c>
      <c r="F15" s="36">
        <v>5309941</v>
      </c>
      <c r="G15" s="11">
        <v>1775002</v>
      </c>
      <c r="H15" s="36">
        <v>1829050</v>
      </c>
      <c r="I15" s="5">
        <v>1158728</v>
      </c>
    </row>
    <row r="16" spans="1:9" x14ac:dyDescent="0.25">
      <c r="A16" s="5" t="s">
        <v>18</v>
      </c>
      <c r="B16" s="6">
        <v>315755</v>
      </c>
      <c r="C16" s="60">
        <v>3304879</v>
      </c>
      <c r="D16" s="35">
        <v>374450</v>
      </c>
      <c r="E16" s="6">
        <v>383312</v>
      </c>
      <c r="F16" s="36">
        <v>445200</v>
      </c>
      <c r="G16" s="11"/>
    </row>
    <row r="17" spans="1:9" x14ac:dyDescent="0.25">
      <c r="A17" s="5" t="s">
        <v>19</v>
      </c>
      <c r="B17" s="6">
        <v>193469499</v>
      </c>
      <c r="C17" s="60">
        <v>212128857</v>
      </c>
      <c r="D17" s="6">
        <v>181210500</v>
      </c>
      <c r="E17" s="6">
        <v>194769046</v>
      </c>
      <c r="F17" s="36">
        <v>210510650</v>
      </c>
      <c r="G17" s="11">
        <v>481473112</v>
      </c>
      <c r="H17" s="36">
        <v>460751796</v>
      </c>
      <c r="I17" s="5">
        <v>464649986</v>
      </c>
    </row>
    <row r="18" spans="1:9" x14ac:dyDescent="0.25">
      <c r="A18" s="5" t="s">
        <v>36</v>
      </c>
      <c r="B18" s="6">
        <v>336673</v>
      </c>
      <c r="C18" s="60">
        <v>3476561</v>
      </c>
      <c r="D18" s="13"/>
      <c r="E18" s="13"/>
      <c r="F18" s="48"/>
      <c r="G18" s="11"/>
    </row>
    <row r="19" spans="1:9" x14ac:dyDescent="0.25">
      <c r="A19" s="75" t="s">
        <v>88</v>
      </c>
      <c r="B19" s="37">
        <f>SUM(B15:B16)-SUM(B17:B18)+B13</f>
        <v>274649645</v>
      </c>
      <c r="C19" s="37">
        <f t="shared" ref="C19:I19" si="4">SUM(C15:C16)-SUM(C17:C18)+C13</f>
        <v>148774934</v>
      </c>
      <c r="D19" s="37">
        <f t="shared" si="4"/>
        <v>158912983</v>
      </c>
      <c r="E19" s="37">
        <f t="shared" si="4"/>
        <v>133865536</v>
      </c>
      <c r="F19" s="37">
        <f t="shared" si="4"/>
        <v>49247665</v>
      </c>
      <c r="G19" s="37">
        <f t="shared" si="4"/>
        <v>748599830</v>
      </c>
      <c r="H19" s="37">
        <f t="shared" si="4"/>
        <v>832471182</v>
      </c>
      <c r="I19" s="37">
        <f t="shared" si="4"/>
        <v>924972031</v>
      </c>
    </row>
    <row r="20" spans="1:9" x14ac:dyDescent="0.25">
      <c r="A20" s="5" t="s">
        <v>37</v>
      </c>
      <c r="B20" s="6">
        <v>13078555</v>
      </c>
      <c r="C20" s="60">
        <v>9371419</v>
      </c>
      <c r="D20" s="6">
        <v>8862955</v>
      </c>
      <c r="E20" s="6">
        <v>8281035</v>
      </c>
      <c r="F20" s="36">
        <v>9300468</v>
      </c>
      <c r="G20" s="11">
        <v>7718880</v>
      </c>
      <c r="H20" s="36">
        <v>0</v>
      </c>
    </row>
    <row r="21" spans="1:9" ht="15.75" customHeight="1" x14ac:dyDescent="0.25">
      <c r="A21" s="75" t="s">
        <v>89</v>
      </c>
      <c r="B21" s="10">
        <f>B19-B20</f>
        <v>261571090</v>
      </c>
      <c r="C21" s="10">
        <f t="shared" ref="C21:I21" si="5">C19-C20</f>
        <v>139403515</v>
      </c>
      <c r="D21" s="10">
        <f t="shared" si="5"/>
        <v>150050028</v>
      </c>
      <c r="E21" s="10">
        <f t="shared" si="5"/>
        <v>125584501</v>
      </c>
      <c r="F21" s="10">
        <f t="shared" si="5"/>
        <v>39947197</v>
      </c>
      <c r="G21" s="10">
        <f t="shared" si="5"/>
        <v>740880950</v>
      </c>
      <c r="H21" s="10">
        <f t="shared" si="5"/>
        <v>832471182</v>
      </c>
      <c r="I21" s="10">
        <f t="shared" si="5"/>
        <v>924972031</v>
      </c>
    </row>
    <row r="22" spans="1:9" x14ac:dyDescent="0.25">
      <c r="A22" s="25"/>
      <c r="B22" s="47"/>
      <c r="C22" s="63"/>
      <c r="D22" s="47"/>
      <c r="E22" s="47"/>
      <c r="F22" s="47"/>
      <c r="G22" s="11"/>
    </row>
    <row r="23" spans="1:9" x14ac:dyDescent="0.25">
      <c r="A23" s="71" t="s">
        <v>90</v>
      </c>
      <c r="B23" s="47">
        <f t="shared" ref="B23:I23" si="6">SUM(B24:B24)</f>
        <v>-12303466</v>
      </c>
      <c r="C23" s="81">
        <f t="shared" si="6"/>
        <v>-6455937</v>
      </c>
      <c r="D23" s="47">
        <f t="shared" si="6"/>
        <v>-275374</v>
      </c>
      <c r="E23" s="47">
        <f t="shared" si="6"/>
        <v>-492028</v>
      </c>
      <c r="F23" s="47">
        <f t="shared" si="6"/>
        <v>-1495136</v>
      </c>
      <c r="G23" s="49">
        <f t="shared" si="6"/>
        <v>-3897606</v>
      </c>
      <c r="H23" s="49">
        <f t="shared" si="6"/>
        <v>-776663</v>
      </c>
      <c r="I23" s="49">
        <f t="shared" si="6"/>
        <v>-1387904</v>
      </c>
    </row>
    <row r="24" spans="1:9" x14ac:dyDescent="0.25">
      <c r="A24" s="31" t="s">
        <v>15</v>
      </c>
      <c r="B24" s="35">
        <v>-12303466</v>
      </c>
      <c r="C24" s="60">
        <v>-6455937</v>
      </c>
      <c r="D24" s="35">
        <v>-275374</v>
      </c>
      <c r="E24" s="35">
        <v>-492028</v>
      </c>
      <c r="F24" s="35">
        <v>-1495136</v>
      </c>
      <c r="G24" s="11">
        <v>-3897606</v>
      </c>
      <c r="H24" s="36">
        <v>-776663</v>
      </c>
      <c r="I24" s="5">
        <v>-1387904</v>
      </c>
    </row>
    <row r="25" spans="1:9" x14ac:dyDescent="0.25">
      <c r="A25" s="31"/>
      <c r="B25" s="35"/>
      <c r="C25" s="60"/>
      <c r="D25" s="35"/>
      <c r="E25" s="35"/>
      <c r="F25" s="35"/>
      <c r="G25" s="11"/>
      <c r="H25" s="36"/>
    </row>
    <row r="26" spans="1:9" x14ac:dyDescent="0.25">
      <c r="A26" s="75" t="s">
        <v>91</v>
      </c>
      <c r="B26" s="47">
        <f>B21+B23</f>
        <v>249267624</v>
      </c>
      <c r="C26" s="64">
        <f t="shared" ref="C26" si="7">C21+C23</f>
        <v>132947578</v>
      </c>
      <c r="D26" s="47">
        <f t="shared" ref="D26:I26" si="8">D21+D23</f>
        <v>149774654</v>
      </c>
      <c r="E26" s="47">
        <f t="shared" si="8"/>
        <v>125092473</v>
      </c>
      <c r="F26" s="47">
        <f t="shared" si="8"/>
        <v>38452061</v>
      </c>
      <c r="G26" s="49">
        <f t="shared" si="8"/>
        <v>736983344</v>
      </c>
      <c r="H26" s="49">
        <f t="shared" si="8"/>
        <v>831694519</v>
      </c>
      <c r="I26" s="49">
        <f t="shared" si="8"/>
        <v>923584127</v>
      </c>
    </row>
    <row r="27" spans="1:9" x14ac:dyDescent="0.25">
      <c r="A27" s="25"/>
      <c r="B27" s="47"/>
      <c r="C27" s="63"/>
      <c r="D27" s="47"/>
      <c r="E27" s="6"/>
      <c r="F27" s="6"/>
      <c r="G27" s="11"/>
    </row>
    <row r="28" spans="1:9" x14ac:dyDescent="0.25">
      <c r="A28" s="25"/>
      <c r="B28" s="47"/>
      <c r="C28" s="63"/>
      <c r="D28" s="47"/>
      <c r="E28" s="47"/>
      <c r="F28" s="6"/>
      <c r="G28" s="11"/>
    </row>
    <row r="29" spans="1:9" s="43" customFormat="1" x14ac:dyDescent="0.25">
      <c r="A29" s="75" t="s">
        <v>92</v>
      </c>
      <c r="B29" s="43">
        <f>B26/('1'!B42/10)</f>
        <v>4.1544603999999996</v>
      </c>
      <c r="C29" s="43">
        <f>C26/('1'!C42/10)</f>
        <v>2.2157929666666667</v>
      </c>
      <c r="D29" s="43">
        <f>D26/('1'!D42/10)</f>
        <v>2.4962442333333335</v>
      </c>
      <c r="E29" s="43">
        <f>E26/('1'!E42/10)</f>
        <v>2.0848745499999999</v>
      </c>
      <c r="F29" s="43">
        <f>F26/('1'!F42/10)</f>
        <v>0.4806507625</v>
      </c>
      <c r="G29" s="43">
        <f>G26/('1'!G42/10)</f>
        <v>7.6769098333333332</v>
      </c>
      <c r="H29" s="43">
        <f>H26/('1'!H42/10)</f>
        <v>7.8758950662878791</v>
      </c>
      <c r="I29" s="43">
        <f>I26/('1'!I42/10)</f>
        <v>7.9509652806473827</v>
      </c>
    </row>
    <row r="30" spans="1:9" x14ac:dyDescent="0.25">
      <c r="A30" s="76" t="s">
        <v>93</v>
      </c>
      <c r="B30" s="5">
        <f>'1'!B54</f>
        <v>60000000</v>
      </c>
      <c r="C30" s="5">
        <f>'1'!C54</f>
        <v>60000000</v>
      </c>
      <c r="D30" s="5">
        <f>'1'!D54</f>
        <v>60000000</v>
      </c>
      <c r="E30" s="5">
        <f>'1'!E54</f>
        <v>60000000</v>
      </c>
      <c r="F30" s="5">
        <f>'1'!F54</f>
        <v>80000000</v>
      </c>
      <c r="G30" s="5">
        <f>'1'!G54</f>
        <v>96000000</v>
      </c>
      <c r="H30" s="5">
        <f>'1'!H54</f>
        <v>105600000</v>
      </c>
      <c r="I30" s="5">
        <f>'1'!I54</f>
        <v>116160000</v>
      </c>
    </row>
    <row r="31" spans="1:9" x14ac:dyDescent="0.25">
      <c r="C31" s="60"/>
    </row>
    <row r="32" spans="1:9" x14ac:dyDescent="0.25">
      <c r="C32" s="65"/>
    </row>
    <row r="33" spans="3:3" x14ac:dyDescent="0.25">
      <c r="C33" s="66"/>
    </row>
    <row r="52" spans="1:1" x14ac:dyDescent="0.25">
      <c r="A52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3"/>
  <sheetViews>
    <sheetView tabSelected="1" workbookViewId="0">
      <pane xSplit="1" ySplit="4" topLeftCell="B41" activePane="bottomRight" state="frozen"/>
      <selection pane="topRight" activeCell="B1" sqref="B1"/>
      <selection pane="bottomLeft" activeCell="A6" sqref="A6"/>
      <selection pane="bottomRight" activeCell="C56" sqref="C56"/>
    </sheetView>
  </sheetViews>
  <sheetFormatPr defaultRowHeight="15" x14ac:dyDescent="0.25"/>
  <cols>
    <col min="1" max="1" width="54.140625" style="5" customWidth="1"/>
    <col min="2" max="2" width="18" style="3" bestFit="1" customWidth="1"/>
    <col min="3" max="3" width="14.7109375" style="4" bestFit="1" customWidth="1"/>
    <col min="4" max="4" width="15" style="5" customWidth="1"/>
    <col min="5" max="5" width="15" style="5" bestFit="1" customWidth="1"/>
    <col min="6" max="6" width="15.28515625" style="6" customWidth="1"/>
    <col min="7" max="9" width="15" style="5" bestFit="1" customWidth="1"/>
    <col min="10" max="16384" width="9.140625" style="5"/>
  </cols>
  <sheetData>
    <row r="1" spans="1:9" ht="15.75" x14ac:dyDescent="0.25">
      <c r="A1" s="23" t="s">
        <v>34</v>
      </c>
      <c r="B1" s="24"/>
      <c r="C1" s="52"/>
    </row>
    <row r="2" spans="1:9" ht="15.75" x14ac:dyDescent="0.25">
      <c r="A2" s="68" t="s">
        <v>94</v>
      </c>
      <c r="B2" s="24"/>
      <c r="C2" s="52"/>
    </row>
    <row r="3" spans="1:9" ht="15.75" x14ac:dyDescent="0.25">
      <c r="A3" s="68" t="s">
        <v>83</v>
      </c>
      <c r="B3" s="24"/>
      <c r="C3" s="52"/>
    </row>
    <row r="4" spans="1:9" s="40" customFormat="1" ht="15.75" x14ac:dyDescent="0.25">
      <c r="A4" s="41"/>
      <c r="B4" s="68">
        <v>2012</v>
      </c>
      <c r="C4" s="69">
        <v>2013</v>
      </c>
      <c r="D4" s="68">
        <v>2014</v>
      </c>
      <c r="E4" s="68">
        <v>2015</v>
      </c>
      <c r="F4" s="68">
        <v>2016</v>
      </c>
      <c r="G4" s="68">
        <v>2017</v>
      </c>
      <c r="H4" s="68">
        <v>2018</v>
      </c>
      <c r="I4" s="68">
        <v>2019</v>
      </c>
    </row>
    <row r="5" spans="1:9" x14ac:dyDescent="0.25">
      <c r="A5" s="75" t="s">
        <v>95</v>
      </c>
    </row>
    <row r="6" spans="1:9" x14ac:dyDescent="0.25">
      <c r="A6" s="5" t="s">
        <v>39</v>
      </c>
      <c r="B6" s="3">
        <v>1075728536</v>
      </c>
      <c r="C6" s="4">
        <v>1013425299</v>
      </c>
      <c r="D6" s="5">
        <v>1077570203</v>
      </c>
      <c r="E6" s="5">
        <v>1082434311</v>
      </c>
      <c r="F6" s="6">
        <v>1056888504</v>
      </c>
      <c r="G6" s="5">
        <v>4235203661</v>
      </c>
      <c r="H6" s="5">
        <v>6469761093</v>
      </c>
      <c r="I6" s="5">
        <v>6942501000</v>
      </c>
    </row>
    <row r="7" spans="1:9" ht="15.75" x14ac:dyDescent="0.25">
      <c r="A7" s="53" t="s">
        <v>40</v>
      </c>
      <c r="B7" s="3">
        <v>-54611655</v>
      </c>
      <c r="C7" s="4">
        <v>-62497428</v>
      </c>
      <c r="D7" s="5">
        <v>-431003294</v>
      </c>
      <c r="E7" s="5">
        <v>-506644979</v>
      </c>
      <c r="F7" s="6">
        <v>-614216983</v>
      </c>
      <c r="G7" s="5">
        <v>-2471124363</v>
      </c>
      <c r="H7" s="5">
        <v>-130895873</v>
      </c>
      <c r="I7" s="5">
        <v>-92316583</v>
      </c>
    </row>
    <row r="8" spans="1:9" ht="15.75" x14ac:dyDescent="0.25">
      <c r="A8" s="53" t="s">
        <v>41</v>
      </c>
      <c r="B8" s="5">
        <v>-550507354</v>
      </c>
      <c r="C8" s="4">
        <v>-474645111</v>
      </c>
      <c r="D8" s="5">
        <v>-65131285</v>
      </c>
      <c r="E8" s="5">
        <v>-96668827</v>
      </c>
      <c r="F8" s="6">
        <v>-244784682</v>
      </c>
      <c r="G8" s="5">
        <v>-132967627</v>
      </c>
      <c r="H8" s="5">
        <v>-4731352535</v>
      </c>
      <c r="I8" s="5">
        <v>-5544607530</v>
      </c>
    </row>
    <row r="9" spans="1:9" x14ac:dyDescent="0.25">
      <c r="A9" s="5" t="s">
        <v>42</v>
      </c>
      <c r="B9" s="3">
        <v>-2189478</v>
      </c>
      <c r="C9" s="4">
        <v>-8276552</v>
      </c>
      <c r="D9" s="5">
        <v>-2187278</v>
      </c>
      <c r="E9" s="5">
        <v>-1341887</v>
      </c>
      <c r="F9" s="6">
        <v>-5488333</v>
      </c>
      <c r="G9" s="5">
        <v>-5568985</v>
      </c>
      <c r="H9" s="5">
        <v>0</v>
      </c>
    </row>
    <row r="10" spans="1:9" x14ac:dyDescent="0.25">
      <c r="A10" s="5" t="s">
        <v>67</v>
      </c>
      <c r="C10" s="4">
        <v>-210941805</v>
      </c>
      <c r="H10" s="5">
        <v>-460751796</v>
      </c>
      <c r="I10" s="5">
        <v>-462273296</v>
      </c>
    </row>
    <row r="11" spans="1:9" x14ac:dyDescent="0.25">
      <c r="A11" s="5" t="s">
        <v>43</v>
      </c>
      <c r="B11" s="3">
        <v>-191280021</v>
      </c>
      <c r="C11" s="4">
        <v>305590</v>
      </c>
      <c r="D11" s="5">
        <v>-179023222</v>
      </c>
      <c r="E11" s="5">
        <v>-115217867</v>
      </c>
      <c r="F11" s="6">
        <v>-111699137</v>
      </c>
      <c r="G11" s="5">
        <v>-476109188</v>
      </c>
      <c r="H11" s="5">
        <v>0</v>
      </c>
    </row>
    <row r="12" spans="1:9" x14ac:dyDescent="0.25">
      <c r="A12" s="5" t="s">
        <v>18</v>
      </c>
      <c r="B12" s="3">
        <v>315755</v>
      </c>
      <c r="D12" s="7"/>
      <c r="E12" s="5">
        <v>384678</v>
      </c>
      <c r="F12" s="6">
        <v>-7105499</v>
      </c>
      <c r="G12" s="5">
        <v>-6516351</v>
      </c>
      <c r="H12" s="5">
        <v>0</v>
      </c>
    </row>
    <row r="13" spans="1:9" x14ac:dyDescent="0.25">
      <c r="A13" s="5" t="s">
        <v>44</v>
      </c>
      <c r="B13" s="3">
        <v>-132377</v>
      </c>
      <c r="D13" s="5">
        <v>374450</v>
      </c>
      <c r="E13" s="5">
        <v>-8886024</v>
      </c>
      <c r="F13" s="6">
        <v>965311</v>
      </c>
      <c r="G13" s="5">
        <v>-178238</v>
      </c>
      <c r="H13" s="5">
        <v>-1985240</v>
      </c>
      <c r="I13" s="5">
        <v>-1203392</v>
      </c>
    </row>
    <row r="14" spans="1:9" x14ac:dyDescent="0.25">
      <c r="A14" s="77"/>
      <c r="B14" s="8">
        <f t="shared" ref="B14:I14" si="0">SUM(B6:B13)</f>
        <v>277323406</v>
      </c>
      <c r="C14" s="9">
        <f t="shared" si="0"/>
        <v>257369993</v>
      </c>
      <c r="D14" s="8">
        <f t="shared" si="0"/>
        <v>400599574</v>
      </c>
      <c r="E14" s="8">
        <f t="shared" si="0"/>
        <v>354059405</v>
      </c>
      <c r="F14" s="10">
        <f t="shared" si="0"/>
        <v>74559181</v>
      </c>
      <c r="G14" s="10">
        <f t="shared" si="0"/>
        <v>1142738909</v>
      </c>
      <c r="H14" s="10">
        <f t="shared" si="0"/>
        <v>1144775649</v>
      </c>
      <c r="I14" s="10">
        <f t="shared" si="0"/>
        <v>842100199</v>
      </c>
    </row>
    <row r="15" spans="1:9" x14ac:dyDescent="0.25">
      <c r="A15" s="51"/>
    </row>
    <row r="16" spans="1:9" x14ac:dyDescent="0.25">
      <c r="A16" s="75" t="s">
        <v>96</v>
      </c>
      <c r="B16" s="4"/>
      <c r="D16" s="4"/>
      <c r="E16" s="4"/>
      <c r="F16" s="4"/>
      <c r="G16" s="4"/>
      <c r="H16" s="4"/>
    </row>
    <row r="17" spans="1:9" x14ac:dyDescent="0.25">
      <c r="A17" s="54" t="s">
        <v>45</v>
      </c>
      <c r="B17" s="3">
        <v>-12692704</v>
      </c>
      <c r="C17" s="4">
        <v>-40967360</v>
      </c>
      <c r="D17" s="5">
        <v>-1059954229</v>
      </c>
      <c r="E17" s="5">
        <v>-98650076</v>
      </c>
      <c r="F17" s="11">
        <v>-79651881</v>
      </c>
      <c r="G17" s="5">
        <v>-410722554</v>
      </c>
      <c r="H17" s="5">
        <v>-167930796</v>
      </c>
      <c r="I17" s="5">
        <v>-179008717</v>
      </c>
    </row>
    <row r="18" spans="1:9" x14ac:dyDescent="0.25">
      <c r="A18" s="54" t="s">
        <v>62</v>
      </c>
      <c r="F18" s="11"/>
      <c r="G18" s="5">
        <v>-21380128</v>
      </c>
      <c r="H18" s="5">
        <v>-33448899</v>
      </c>
      <c r="I18" s="5">
        <v>-234270</v>
      </c>
    </row>
    <row r="19" spans="1:9" x14ac:dyDescent="0.25">
      <c r="A19" s="54" t="s">
        <v>10</v>
      </c>
      <c r="B19" s="12"/>
      <c r="C19" s="4">
        <v>74000</v>
      </c>
      <c r="D19" s="5">
        <v>-10000000</v>
      </c>
      <c r="E19" s="5">
        <v>-798723</v>
      </c>
      <c r="F19" s="11"/>
      <c r="G19" s="5">
        <v>-2724000</v>
      </c>
      <c r="H19" s="5">
        <v>-2760911</v>
      </c>
      <c r="I19" s="5">
        <v>-12842044</v>
      </c>
    </row>
    <row r="20" spans="1:9" x14ac:dyDescent="0.25">
      <c r="A20" s="55" t="s">
        <v>46</v>
      </c>
      <c r="B20" s="3">
        <v>118750000</v>
      </c>
      <c r="D20" s="7"/>
      <c r="E20" s="7"/>
      <c r="F20" s="11">
        <v>10798723</v>
      </c>
    </row>
    <row r="21" spans="1:9" x14ac:dyDescent="0.25">
      <c r="A21" s="55" t="s">
        <v>20</v>
      </c>
      <c r="B21" s="3">
        <v>8764093</v>
      </c>
      <c r="C21" s="4">
        <v>17588</v>
      </c>
      <c r="D21" s="5">
        <v>412331</v>
      </c>
      <c r="E21" s="5">
        <v>1264657</v>
      </c>
      <c r="F21" s="11">
        <v>4789830</v>
      </c>
      <c r="G21" s="5">
        <v>1637534</v>
      </c>
      <c r="H21" s="5">
        <v>1918101</v>
      </c>
      <c r="I21" s="5">
        <v>990536</v>
      </c>
    </row>
    <row r="22" spans="1:9" x14ac:dyDescent="0.25">
      <c r="A22" s="55" t="s">
        <v>47</v>
      </c>
      <c r="B22" s="3">
        <v>-162423590</v>
      </c>
      <c r="C22" s="4">
        <v>178045908</v>
      </c>
      <c r="D22" s="5">
        <v>122708333</v>
      </c>
      <c r="E22" s="5">
        <v>-35280200</v>
      </c>
      <c r="F22" s="11">
        <v>-148331187</v>
      </c>
      <c r="G22" s="5">
        <v>-344387262</v>
      </c>
      <c r="H22" s="5">
        <v>0</v>
      </c>
    </row>
    <row r="23" spans="1:9" x14ac:dyDescent="0.25">
      <c r="A23" s="55" t="s">
        <v>48</v>
      </c>
      <c r="B23" s="3">
        <v>-100000</v>
      </c>
      <c r="D23" s="7"/>
      <c r="E23" s="7"/>
      <c r="F23" s="11"/>
      <c r="H23" s="5">
        <v>0</v>
      </c>
    </row>
    <row r="24" spans="1:9" x14ac:dyDescent="0.25">
      <c r="A24" s="55" t="s">
        <v>68</v>
      </c>
      <c r="D24" s="7"/>
      <c r="E24" s="7"/>
      <c r="F24" s="11"/>
      <c r="H24" s="5">
        <v>-746300000</v>
      </c>
    </row>
    <row r="25" spans="1:9" x14ac:dyDescent="0.25">
      <c r="A25" s="55" t="s">
        <v>69</v>
      </c>
      <c r="D25" s="7"/>
      <c r="E25" s="7"/>
      <c r="F25" s="11"/>
      <c r="H25" s="5">
        <v>-446903146</v>
      </c>
      <c r="I25" s="5">
        <v>-344702826</v>
      </c>
    </row>
    <row r="26" spans="1:9" x14ac:dyDescent="0.25">
      <c r="A26" s="55" t="s">
        <v>49</v>
      </c>
      <c r="B26" s="12"/>
      <c r="D26" s="7"/>
      <c r="E26" s="5">
        <v>8000000</v>
      </c>
      <c r="F26" s="11">
        <v>68038256</v>
      </c>
      <c r="G26" s="5">
        <v>8500000</v>
      </c>
      <c r="H26" s="5">
        <v>6000000</v>
      </c>
      <c r="I26" s="5">
        <v>7852288</v>
      </c>
    </row>
    <row r="27" spans="1:9" x14ac:dyDescent="0.25">
      <c r="A27" s="55" t="s">
        <v>50</v>
      </c>
      <c r="B27" s="12"/>
      <c r="C27" s="4">
        <v>-206353486</v>
      </c>
      <c r="D27" s="7"/>
      <c r="E27" s="5">
        <v>-384027728</v>
      </c>
      <c r="F27" s="11">
        <v>-214028630</v>
      </c>
      <c r="G27" s="13"/>
    </row>
    <row r="28" spans="1:9" x14ac:dyDescent="0.25">
      <c r="A28" s="55" t="s">
        <v>51</v>
      </c>
      <c r="B28" s="12"/>
      <c r="C28" s="4">
        <v>-10000000</v>
      </c>
      <c r="D28" s="5">
        <v>-23075786</v>
      </c>
      <c r="E28" s="5">
        <v>-4430952899</v>
      </c>
      <c r="F28" s="11">
        <v>-1628080813</v>
      </c>
      <c r="G28" s="13"/>
    </row>
    <row r="29" spans="1:9" x14ac:dyDescent="0.25">
      <c r="A29" s="55" t="s">
        <v>109</v>
      </c>
      <c r="B29" s="12"/>
      <c r="D29" s="7"/>
      <c r="E29" s="5">
        <v>-24341000</v>
      </c>
      <c r="F29" s="14">
        <v>-5685000</v>
      </c>
      <c r="G29" s="13"/>
      <c r="H29" s="5">
        <v>-56805307</v>
      </c>
      <c r="I29" s="5">
        <v>-40130918</v>
      </c>
    </row>
    <row r="30" spans="1:9" x14ac:dyDescent="0.25">
      <c r="A30" s="67" t="s">
        <v>110</v>
      </c>
      <c r="B30" s="12"/>
      <c r="D30" s="7"/>
      <c r="F30" s="14"/>
      <c r="G30" s="13"/>
      <c r="I30" s="5">
        <v>-39900000</v>
      </c>
    </row>
    <row r="31" spans="1:9" x14ac:dyDescent="0.25">
      <c r="A31" s="55" t="s">
        <v>52</v>
      </c>
      <c r="B31" s="12"/>
      <c r="D31" s="7"/>
      <c r="E31" s="5">
        <v>-2154826</v>
      </c>
      <c r="F31" s="14">
        <v>-23215048</v>
      </c>
      <c r="G31" s="13"/>
    </row>
    <row r="32" spans="1:9" x14ac:dyDescent="0.25">
      <c r="A32" s="77"/>
      <c r="B32" s="15">
        <f>SUM(B17:B23)</f>
        <v>-47702201</v>
      </c>
      <c r="C32" s="16">
        <f t="shared" ref="C32:I32" si="1">SUM(C17:C31)</f>
        <v>-79183350</v>
      </c>
      <c r="D32" s="17">
        <f t="shared" si="1"/>
        <v>-969909351</v>
      </c>
      <c r="E32" s="17">
        <f t="shared" si="1"/>
        <v>-4966940795</v>
      </c>
      <c r="F32" s="17">
        <f t="shared" si="1"/>
        <v>-2015365750</v>
      </c>
      <c r="G32" s="17">
        <f t="shared" si="1"/>
        <v>-769076410</v>
      </c>
      <c r="H32" s="17">
        <f t="shared" si="1"/>
        <v>-1446230958</v>
      </c>
      <c r="I32" s="17">
        <f t="shared" si="1"/>
        <v>-607975951</v>
      </c>
    </row>
    <row r="34" spans="1:9" x14ac:dyDescent="0.25">
      <c r="A34" s="75" t="s">
        <v>97</v>
      </c>
    </row>
    <row r="35" spans="1:9" x14ac:dyDescent="0.25">
      <c r="A35" s="5" t="s">
        <v>53</v>
      </c>
      <c r="B35" s="3">
        <v>-62361289</v>
      </c>
      <c r="C35" s="4">
        <v>623394</v>
      </c>
      <c r="D35" s="5">
        <v>-30103583</v>
      </c>
      <c r="E35" s="5">
        <v>1951357158</v>
      </c>
      <c r="F35" s="6">
        <v>-1285703490</v>
      </c>
      <c r="G35" s="5">
        <v>-6665593</v>
      </c>
      <c r="H35" s="5">
        <v>1177867444</v>
      </c>
      <c r="I35" s="5">
        <v>456996639</v>
      </c>
    </row>
    <row r="36" spans="1:9" x14ac:dyDescent="0.25">
      <c r="A36" s="5" t="s">
        <v>54</v>
      </c>
      <c r="B36" s="12"/>
      <c r="D36" s="5">
        <v>913551116</v>
      </c>
      <c r="E36" s="5">
        <v>3005164156</v>
      </c>
      <c r="F36" s="6">
        <v>3025624071</v>
      </c>
      <c r="H36" s="5">
        <v>0</v>
      </c>
    </row>
    <row r="37" spans="1:9" x14ac:dyDescent="0.25">
      <c r="A37" s="5" t="s">
        <v>55</v>
      </c>
      <c r="B37" s="3">
        <v>-223342703</v>
      </c>
      <c r="C37" s="4">
        <v>-193464030</v>
      </c>
      <c r="D37" s="5">
        <v>-311410636</v>
      </c>
      <c r="E37" s="5">
        <v>-347176348</v>
      </c>
      <c r="F37" s="6">
        <v>-348106956</v>
      </c>
      <c r="G37" s="5">
        <v>-492801553</v>
      </c>
      <c r="H37" s="5">
        <v>0</v>
      </c>
      <c r="I37" s="5">
        <v>-708052813</v>
      </c>
    </row>
    <row r="38" spans="1:9" x14ac:dyDescent="0.25">
      <c r="A38" s="5" t="s">
        <v>56</v>
      </c>
      <c r="B38" s="12"/>
      <c r="D38" s="7"/>
      <c r="E38" s="5">
        <v>24315920</v>
      </c>
      <c r="F38" s="6">
        <v>64517202</v>
      </c>
      <c r="G38" s="5">
        <v>66081450</v>
      </c>
      <c r="H38" s="5">
        <v>-836763563</v>
      </c>
    </row>
    <row r="39" spans="1:9" x14ac:dyDescent="0.25">
      <c r="A39" s="5" t="s">
        <v>57</v>
      </c>
      <c r="B39" s="12"/>
      <c r="D39" s="7"/>
      <c r="E39" s="7"/>
      <c r="F39" s="6">
        <v>200000000</v>
      </c>
      <c r="G39" s="5">
        <v>4000000</v>
      </c>
      <c r="H39" s="5">
        <v>36000000</v>
      </c>
    </row>
    <row r="40" spans="1:9" x14ac:dyDescent="0.25">
      <c r="A40" t="s">
        <v>70</v>
      </c>
      <c r="B40" s="12"/>
      <c r="C40" s="4">
        <v>11800000</v>
      </c>
      <c r="D40" s="7"/>
      <c r="E40" s="7"/>
    </row>
    <row r="41" spans="1:9" x14ac:dyDescent="0.25">
      <c r="A41" s="5" t="s">
        <v>58</v>
      </c>
      <c r="B41" s="12"/>
      <c r="D41" s="7"/>
      <c r="E41" s="7"/>
      <c r="F41" s="6">
        <v>361849889</v>
      </c>
      <c r="H41" s="5">
        <v>0</v>
      </c>
    </row>
    <row r="42" spans="1:9" x14ac:dyDescent="0.25">
      <c r="A42" s="5" t="s">
        <v>60</v>
      </c>
      <c r="B42" s="12"/>
      <c r="D42" s="7"/>
      <c r="E42" s="7"/>
      <c r="F42" s="6">
        <v>250143199</v>
      </c>
      <c r="H42" s="5">
        <v>0</v>
      </c>
    </row>
    <row r="43" spans="1:9" x14ac:dyDescent="0.25">
      <c r="A43" s="5" t="s">
        <v>59</v>
      </c>
      <c r="B43" s="12"/>
      <c r="D43" s="7"/>
      <c r="E43" s="7"/>
      <c r="F43" s="6">
        <v>-250143199</v>
      </c>
      <c r="H43" s="5">
        <v>0</v>
      </c>
    </row>
    <row r="44" spans="1:9" x14ac:dyDescent="0.25">
      <c r="A44" s="5" t="s">
        <v>63</v>
      </c>
      <c r="G44" s="5">
        <v>-20000000</v>
      </c>
      <c r="H44" s="5">
        <v>-23670869</v>
      </c>
      <c r="I44" s="5">
        <v>-42868012</v>
      </c>
    </row>
    <row r="45" spans="1:9" s="56" customFormat="1" x14ac:dyDescent="0.25">
      <c r="A45" s="78"/>
      <c r="B45" s="15">
        <f>SUM(B35:B38)</f>
        <v>-285703992</v>
      </c>
      <c r="C45" s="9">
        <f>SUM(C35:C44)</f>
        <v>-181040636</v>
      </c>
      <c r="D45" s="8">
        <f>SUM(D35:D38)</f>
        <v>572036897</v>
      </c>
      <c r="E45" s="17">
        <f>SUM(E35:E38)</f>
        <v>4633660886</v>
      </c>
      <c r="F45" s="18">
        <f>SUM(F35:F43)</f>
        <v>2018180716</v>
      </c>
      <c r="G45" s="17">
        <f>SUM(G35:G44)</f>
        <v>-449385696</v>
      </c>
      <c r="H45" s="17">
        <f>SUM(H35:H44)</f>
        <v>353433012</v>
      </c>
      <c r="I45" s="17">
        <f>SUM(I35:I44)</f>
        <v>-293924186</v>
      </c>
    </row>
    <row r="47" spans="1:9" x14ac:dyDescent="0.25">
      <c r="A47" s="79" t="s">
        <v>98</v>
      </c>
      <c r="B47" s="8">
        <f t="shared" ref="B47:I47" si="2">SUM(B14,B32,B45)</f>
        <v>-56082787</v>
      </c>
      <c r="C47" s="9">
        <f t="shared" si="2"/>
        <v>-2853993</v>
      </c>
      <c r="D47" s="8">
        <f t="shared" si="2"/>
        <v>2727120</v>
      </c>
      <c r="E47" s="17">
        <f t="shared" si="2"/>
        <v>20779496</v>
      </c>
      <c r="F47" s="18">
        <f t="shared" si="2"/>
        <v>77374147</v>
      </c>
      <c r="G47" s="17">
        <f t="shared" si="2"/>
        <v>-75723197</v>
      </c>
      <c r="H47" s="17">
        <f t="shared" si="2"/>
        <v>51977703</v>
      </c>
      <c r="I47" s="17">
        <f t="shared" si="2"/>
        <v>-59799938</v>
      </c>
    </row>
    <row r="48" spans="1:9" x14ac:dyDescent="0.25">
      <c r="A48" s="76" t="s">
        <v>99</v>
      </c>
      <c r="B48" s="3">
        <v>62656192</v>
      </c>
      <c r="C48" s="4">
        <v>6573405</v>
      </c>
      <c r="D48" s="5">
        <v>3719412</v>
      </c>
      <c r="E48" s="5">
        <v>6446532</v>
      </c>
      <c r="F48" s="6">
        <v>27226029</v>
      </c>
      <c r="G48" s="5">
        <v>104600177</v>
      </c>
      <c r="H48" s="5">
        <v>28876980</v>
      </c>
      <c r="I48" s="5">
        <v>80854684</v>
      </c>
    </row>
    <row r="49" spans="1:9" ht="15.75" thickBot="1" x14ac:dyDescent="0.3">
      <c r="A49" s="75" t="s">
        <v>100</v>
      </c>
      <c r="B49" s="19">
        <f t="shared" ref="B49:G49" si="3">B47+B48</f>
        <v>6573405</v>
      </c>
      <c r="C49" s="20">
        <f t="shared" si="3"/>
        <v>3719412</v>
      </c>
      <c r="D49" s="21">
        <f t="shared" si="3"/>
        <v>6446532</v>
      </c>
      <c r="E49" s="21">
        <f t="shared" si="3"/>
        <v>27226028</v>
      </c>
      <c r="F49" s="22">
        <f t="shared" si="3"/>
        <v>104600176</v>
      </c>
      <c r="G49" s="21">
        <f t="shared" si="3"/>
        <v>28876980</v>
      </c>
      <c r="H49" s="21">
        <f>(H47+H48)+1</f>
        <v>80854684</v>
      </c>
      <c r="I49" s="21">
        <f>(I47+I48)</f>
        <v>21054746</v>
      </c>
    </row>
    <row r="50" spans="1:9" ht="15.75" thickTop="1" x14ac:dyDescent="0.25">
      <c r="B50" s="57"/>
      <c r="C50" s="58"/>
      <c r="D50" s="25"/>
    </row>
    <row r="51" spans="1:9" s="43" customFormat="1" x14ac:dyDescent="0.25">
      <c r="A51" s="75" t="s">
        <v>101</v>
      </c>
      <c r="B51" s="59">
        <f>B14/('1'!B42/10)</f>
        <v>4.6220567666666668</v>
      </c>
      <c r="C51" s="59">
        <f>C14/('1'!C42/10)</f>
        <v>4.2894998833333338</v>
      </c>
      <c r="D51" s="59">
        <f>D14/('1'!D42/10)</f>
        <v>6.6766595666666664</v>
      </c>
      <c r="E51" s="59">
        <f>E14/('1'!E42/10)</f>
        <v>5.9009900833333333</v>
      </c>
      <c r="F51" s="59">
        <f>F14/('1'!F42/10)</f>
        <v>0.93198976249999999</v>
      </c>
      <c r="G51" s="59">
        <f>G14/('1'!G42/10)</f>
        <v>11.903530302083333</v>
      </c>
      <c r="H51" s="59">
        <f>H14/('1'!H42/10)</f>
        <v>10.840678494318182</v>
      </c>
      <c r="I51" s="59">
        <f>I14/('1'!I42/10)</f>
        <v>7.2494851842286501</v>
      </c>
    </row>
    <row r="52" spans="1:9" x14ac:dyDescent="0.25">
      <c r="A52" s="75" t="s">
        <v>102</v>
      </c>
      <c r="B52" s="50">
        <f>'1'!B54</f>
        <v>60000000</v>
      </c>
      <c r="C52" s="50">
        <f>'1'!C54</f>
        <v>60000000</v>
      </c>
      <c r="D52" s="50">
        <f>'1'!D54</f>
        <v>60000000</v>
      </c>
      <c r="E52" s="50">
        <f>'1'!E54</f>
        <v>60000000</v>
      </c>
      <c r="F52" s="50">
        <f>'1'!F54</f>
        <v>80000000</v>
      </c>
      <c r="G52" s="50">
        <f>'1'!G54</f>
        <v>96000000</v>
      </c>
      <c r="H52" s="50">
        <f>'1'!H54</f>
        <v>105600000</v>
      </c>
      <c r="I52" s="50">
        <f>'1'!I54</f>
        <v>116160000</v>
      </c>
    </row>
    <row r="53" spans="1:9" ht="15.75" x14ac:dyDescent="0.25">
      <c r="A53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4" sqref="J4"/>
    </sheetView>
  </sheetViews>
  <sheetFormatPr defaultRowHeight="15" x14ac:dyDescent="0.25"/>
  <cols>
    <col min="1" max="1" width="16.5703125" bestFit="1" customWidth="1"/>
    <col min="2" max="2" width="16.5703125" customWidth="1"/>
  </cols>
  <sheetData>
    <row r="1" spans="1:8" ht="15.75" x14ac:dyDescent="0.25">
      <c r="A1" s="23" t="s">
        <v>34</v>
      </c>
    </row>
    <row r="2" spans="1:8" x14ac:dyDescent="0.25">
      <c r="A2" s="79" t="s">
        <v>103</v>
      </c>
    </row>
    <row r="3" spans="1:8" ht="15.75" x14ac:dyDescent="0.25">
      <c r="A3" s="68" t="s">
        <v>83</v>
      </c>
    </row>
    <row r="6" spans="1:8" x14ac:dyDescent="0.25">
      <c r="B6">
        <v>2013</v>
      </c>
      <c r="C6">
        <v>2014</v>
      </c>
      <c r="D6">
        <v>2015</v>
      </c>
      <c r="E6">
        <v>2016</v>
      </c>
      <c r="F6">
        <v>2017</v>
      </c>
      <c r="G6">
        <v>2018</v>
      </c>
      <c r="H6">
        <v>2019</v>
      </c>
    </row>
    <row r="7" spans="1:8" x14ac:dyDescent="0.25">
      <c r="A7" s="80" t="s">
        <v>104</v>
      </c>
      <c r="B7" s="1">
        <f>'2'!C26/'1'!C20</f>
        <v>3.7638545824736261E-2</v>
      </c>
      <c r="C7" s="1">
        <f>'2'!D26/'1'!D20</f>
        <v>3.5029912442866622E-2</v>
      </c>
      <c r="D7" s="1">
        <f>'2'!E26/'1'!E20</f>
        <v>1.369572847396433E-2</v>
      </c>
      <c r="E7" s="1">
        <f>'2'!F26/'1'!F20</f>
        <v>3.3660428618964393E-3</v>
      </c>
      <c r="F7" s="1">
        <f>'2'!G26/'1'!G20</f>
        <v>5.8299087284609107E-2</v>
      </c>
      <c r="G7" s="1">
        <f>'2'!H26/'1'!H20</f>
        <v>6.1105561600873673E-2</v>
      </c>
      <c r="H7" s="1">
        <f>'2'!I26/'1'!I20</f>
        <v>6.4930897722506098E-2</v>
      </c>
    </row>
    <row r="8" spans="1:8" x14ac:dyDescent="0.25">
      <c r="A8" s="80" t="s">
        <v>105</v>
      </c>
      <c r="B8" s="1">
        <f>'2'!C26/'1'!C49</f>
        <v>6.9584047682598571E-2</v>
      </c>
      <c r="C8" s="1">
        <f>'2'!D26/'1'!D49</f>
        <v>7.3866868473932784E-2</v>
      </c>
      <c r="D8" s="1">
        <f>'2'!E26/'1'!E49</f>
        <v>5.8108973080837109E-2</v>
      </c>
      <c r="E8" s="1">
        <f>'2'!F26/'1'!F49</f>
        <v>1.396720831893105E-2</v>
      </c>
      <c r="F8" s="1">
        <f>'2'!G26/'1'!G49</f>
        <v>0.21220803416542025</v>
      </c>
      <c r="G8" s="1">
        <f>'2'!H26/'1'!H49</f>
        <v>0.19267249014569163</v>
      </c>
      <c r="H8" s="1">
        <f>'2'!I26/'1'!I49</f>
        <v>0.17909478204440721</v>
      </c>
    </row>
    <row r="9" spans="1:8" x14ac:dyDescent="0.25">
      <c r="A9" s="80" t="s">
        <v>64</v>
      </c>
      <c r="B9" s="1">
        <f>('1'!C25+'1'!C31)/'1'!C49</f>
        <v>0.71443735255021501</v>
      </c>
      <c r="C9" s="1">
        <f>('1'!D25+'1'!D31)/'1'!D49</f>
        <v>0.84687433662072453</v>
      </c>
      <c r="D9" s="1">
        <f>('1'!E25+'1'!E31)/'1'!E49</f>
        <v>1.8829086647634807</v>
      </c>
      <c r="E9" s="1">
        <f>('1'!F25+'1'!F31)/'1'!F49</f>
        <v>2.4289159951165442</v>
      </c>
      <c r="F9" s="1">
        <f>('1'!G25+'1'!G31)/'1'!G49</f>
        <v>2.0074422719907328</v>
      </c>
      <c r="G9" s="1">
        <f>('1'!H25+'1'!H31)/'1'!H49</f>
        <v>1.4212359818714086</v>
      </c>
      <c r="H9" s="1">
        <f>('1'!I25+'1'!I31)/'1'!I49</f>
        <v>1.0838753172923119</v>
      </c>
    </row>
    <row r="10" spans="1:8" x14ac:dyDescent="0.25">
      <c r="A10" s="80" t="s">
        <v>65</v>
      </c>
      <c r="B10" s="2">
        <f>'1'!C19/'1'!C38</f>
        <v>1.1831760946473835</v>
      </c>
      <c r="C10" s="2">
        <f>'1'!D19/'1'!D38</f>
        <v>2.1322426158207781</v>
      </c>
      <c r="D10" s="2">
        <f>'1'!E19/'1'!E38</f>
        <v>0.23440517292574201</v>
      </c>
      <c r="E10" s="2">
        <f>'1'!F19/'1'!F38</f>
        <v>0.46596760040463814</v>
      </c>
      <c r="F10" s="2">
        <f>'1'!G19/'1'!G38</f>
        <v>0.78339307933595748</v>
      </c>
      <c r="G10" s="2">
        <f>'1'!H19/'1'!H38</f>
        <v>0.75962621419574095</v>
      </c>
      <c r="H10" s="2">
        <f>'1'!I19/'1'!I38</f>
        <v>0.90576799515934014</v>
      </c>
    </row>
    <row r="11" spans="1:8" x14ac:dyDescent="0.25">
      <c r="A11" s="80" t="s">
        <v>106</v>
      </c>
      <c r="B11" s="1">
        <f>'2'!C26/'2'!C6</f>
        <v>0.12767569348983704</v>
      </c>
      <c r="C11" s="1">
        <f>'2'!D26/'2'!D6</f>
        <v>0.14277463807946933</v>
      </c>
      <c r="D11" s="1">
        <f>'2'!E26/'2'!E6</f>
        <v>0.11557246883177046</v>
      </c>
      <c r="E11" s="1">
        <f>'2'!F26/'2'!F6</f>
        <v>3.2317136272326075E-2</v>
      </c>
      <c r="F11" s="1">
        <f>'2'!G26/'2'!G6</f>
        <v>0.14308277245943821</v>
      </c>
      <c r="G11" s="1">
        <f>'2'!H26/'2'!H6</f>
        <v>0.1248697724830877</v>
      </c>
      <c r="H11" s="1">
        <f>'2'!I26/'2'!I6</f>
        <v>0.13153326550986011</v>
      </c>
    </row>
    <row r="12" spans="1:8" x14ac:dyDescent="0.25">
      <c r="A12" t="s">
        <v>66</v>
      </c>
      <c r="B12" s="1">
        <f>'2'!C13/'2'!C6</f>
        <v>0.33105365726147989</v>
      </c>
      <c r="C12" s="1">
        <f>'2'!D13/'2'!D6</f>
        <v>0.32347712727903033</v>
      </c>
      <c r="D12" s="1">
        <f>'2'!E13/'2'!E6</f>
        <v>0.30232545568099867</v>
      </c>
      <c r="E12" s="1">
        <f>'2'!F13/'2'!F6</f>
        <v>0.21347763876067269</v>
      </c>
      <c r="F12" s="1">
        <f>'2'!G13/'2'!G6</f>
        <v>0.23846980544707763</v>
      </c>
      <c r="G12" s="1">
        <f>'2'!H13/'2'!H6</f>
        <v>0.19388857602342927</v>
      </c>
      <c r="H12" s="1">
        <f>'2'!I13/'2'!I6</f>
        <v>0.19773955084735947</v>
      </c>
    </row>
    <row r="13" spans="1:8" x14ac:dyDescent="0.25">
      <c r="A13" s="80" t="s">
        <v>107</v>
      </c>
      <c r="B13" s="1">
        <f>'2'!C26/('1'!C49-'1'!C48+'1'!C25+'1'!C31)</f>
        <v>4.0683896201450846E-2</v>
      </c>
      <c r="C13" s="1">
        <f>'2'!D26/('1'!D49-'1'!D48+'1'!D25+'1'!D31)</f>
        <v>4.0022317516569816E-2</v>
      </c>
      <c r="D13" s="1">
        <f>'2'!E26/('1'!E49-'1'!E48+'1'!E25+'1'!E31)</f>
        <v>2.0132400401525054E-2</v>
      </c>
      <c r="E13" s="1">
        <f>'2'!F26/('1'!F49-'1'!F48+'1'!F25+'1'!F31)</f>
        <v>4.0759387382600983E-3</v>
      </c>
      <c r="F13" s="1">
        <f>'2'!G26/('1'!G49-'1'!G48+'1'!G25+'1'!G31)</f>
        <v>7.070349779871811E-2</v>
      </c>
      <c r="G13" s="1">
        <f>'2'!H26/('1'!H49-'1'!H48+'1'!H25+'1'!H31)</f>
        <v>8.0006518597388665E-2</v>
      </c>
      <c r="H13" s="1">
        <f>'2'!I26/('1'!I49-'1'!I48+'1'!I25+'1'!I31)</f>
        <v>8.6133094420245665E-2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2020-04-11T15:27:58Z</dcterms:modified>
</cp:coreProperties>
</file>