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3" l="1"/>
  <c r="H14" i="1"/>
  <c r="H11" i="1" s="1"/>
  <c r="H32" i="3"/>
  <c r="H25" i="3"/>
  <c r="H18" i="3"/>
  <c r="H12" i="3"/>
  <c r="H31" i="3" s="1"/>
  <c r="H25" i="2"/>
  <c r="H19" i="2"/>
  <c r="H7" i="2"/>
  <c r="H11" i="2" s="1"/>
  <c r="H42" i="1"/>
  <c r="H34" i="1"/>
  <c r="H26" i="1"/>
  <c r="H22" i="1"/>
  <c r="H6" i="1"/>
  <c r="H27" i="3" l="1"/>
  <c r="H29" i="3" s="1"/>
  <c r="H15" i="2"/>
  <c r="H17" i="2" s="1"/>
  <c r="H22" i="2" s="1"/>
  <c r="H10" i="4"/>
  <c r="H6" i="4"/>
  <c r="H8" i="4"/>
  <c r="H32" i="1"/>
  <c r="H39" i="1" s="1"/>
  <c r="H7" i="4"/>
  <c r="H41" i="1"/>
  <c r="H18" i="1"/>
  <c r="C32" i="3"/>
  <c r="D32" i="3"/>
  <c r="E32" i="3"/>
  <c r="F32" i="3"/>
  <c r="G32" i="3"/>
  <c r="B32" i="3"/>
  <c r="C25" i="2"/>
  <c r="D25" i="2"/>
  <c r="E25" i="2"/>
  <c r="F25" i="2"/>
  <c r="G25" i="2"/>
  <c r="B25" i="2"/>
  <c r="C42" i="1"/>
  <c r="D42" i="1"/>
  <c r="E42" i="1"/>
  <c r="F42" i="1"/>
  <c r="G42" i="1"/>
  <c r="B42" i="1"/>
  <c r="H5" i="4" l="1"/>
  <c r="H9" i="4"/>
  <c r="H24" i="2"/>
  <c r="H11" i="4"/>
  <c r="G7" i="2"/>
  <c r="G11" i="2" s="1"/>
  <c r="G22" i="1"/>
  <c r="G26" i="1"/>
  <c r="B25" i="3"/>
  <c r="C25" i="3"/>
  <c r="D25" i="3"/>
  <c r="E25" i="3"/>
  <c r="F25" i="3"/>
  <c r="G25" i="3"/>
  <c r="B18" i="3"/>
  <c r="C18" i="3"/>
  <c r="D18" i="3"/>
  <c r="E18" i="3"/>
  <c r="F18" i="3"/>
  <c r="G18" i="3"/>
  <c r="B12" i="3"/>
  <c r="C12" i="3"/>
  <c r="D12" i="3"/>
  <c r="E12" i="3"/>
  <c r="F12" i="3"/>
  <c r="G12" i="3"/>
  <c r="G19" i="2"/>
  <c r="G6" i="1"/>
  <c r="G11" i="1"/>
  <c r="G34" i="1"/>
  <c r="G8" i="4" l="1"/>
  <c r="G41" i="1"/>
  <c r="G7" i="4"/>
  <c r="G15" i="2"/>
  <c r="G17" i="2" s="1"/>
  <c r="G22" i="2" s="1"/>
  <c r="G10" i="4"/>
  <c r="G18" i="1"/>
  <c r="E27" i="3"/>
  <c r="E29" i="3" s="1"/>
  <c r="D27" i="3"/>
  <c r="D29" i="3" s="1"/>
  <c r="G27" i="3"/>
  <c r="G29" i="3" s="1"/>
  <c r="C27" i="3"/>
  <c r="C29" i="3" s="1"/>
  <c r="F27" i="3"/>
  <c r="F29" i="3" s="1"/>
  <c r="B27" i="3"/>
  <c r="B29" i="3" s="1"/>
  <c r="G31" i="3"/>
  <c r="G32" i="1"/>
  <c r="G39" i="1" s="1"/>
  <c r="G24" i="2" l="1"/>
  <c r="G6" i="4"/>
  <c r="G9" i="4"/>
  <c r="G11" i="4"/>
  <c r="G5" i="4"/>
  <c r="B31" i="3"/>
  <c r="C31" i="3"/>
  <c r="D31" i="3"/>
  <c r="E31" i="3"/>
  <c r="F31" i="3"/>
  <c r="C19" i="2"/>
  <c r="D19" i="2"/>
  <c r="E19" i="2"/>
  <c r="F19" i="2"/>
  <c r="B19" i="2"/>
  <c r="B7" i="2"/>
  <c r="B11" i="2" s="1"/>
  <c r="B10" i="4" s="1"/>
  <c r="C7" i="2"/>
  <c r="C11" i="2" s="1"/>
  <c r="C10" i="4" s="1"/>
  <c r="D7" i="2"/>
  <c r="D11" i="2" s="1"/>
  <c r="E7" i="2"/>
  <c r="E11" i="2" s="1"/>
  <c r="F7" i="2"/>
  <c r="F11" i="2" s="1"/>
  <c r="F10" i="4" s="1"/>
  <c r="B26" i="1"/>
  <c r="C26" i="1"/>
  <c r="D26" i="1"/>
  <c r="E26" i="1"/>
  <c r="F26" i="1"/>
  <c r="B22" i="1"/>
  <c r="C22" i="1"/>
  <c r="D22" i="1"/>
  <c r="E22" i="1"/>
  <c r="F22" i="1"/>
  <c r="B34" i="1"/>
  <c r="B7" i="4" s="1"/>
  <c r="C34" i="1"/>
  <c r="C7" i="4" s="1"/>
  <c r="D34" i="1"/>
  <c r="E34" i="1"/>
  <c r="F34" i="1"/>
  <c r="F7" i="4" s="1"/>
  <c r="C11" i="1"/>
  <c r="D11" i="1"/>
  <c r="E11" i="1"/>
  <c r="F11" i="1"/>
  <c r="B11" i="1"/>
  <c r="C6" i="1"/>
  <c r="D6" i="1"/>
  <c r="E6" i="1"/>
  <c r="F6" i="1"/>
  <c r="B6" i="1"/>
  <c r="F15" i="2" l="1"/>
  <c r="F17" i="2" s="1"/>
  <c r="F22" i="2" s="1"/>
  <c r="F9" i="4" s="1"/>
  <c r="C18" i="1"/>
  <c r="B8" i="4"/>
  <c r="E18" i="1"/>
  <c r="E8" i="4"/>
  <c r="C41" i="1"/>
  <c r="E15" i="2"/>
  <c r="E17" i="2" s="1"/>
  <c r="E22" i="2" s="1"/>
  <c r="E10" i="4"/>
  <c r="D18" i="1"/>
  <c r="D8" i="4"/>
  <c r="C8" i="4"/>
  <c r="E41" i="1"/>
  <c r="E7" i="4"/>
  <c r="C32" i="1"/>
  <c r="C39" i="1" s="1"/>
  <c r="E32" i="1"/>
  <c r="E39" i="1" s="1"/>
  <c r="C15" i="2"/>
  <c r="C17" i="2" s="1"/>
  <c r="C22" i="2" s="1"/>
  <c r="B41" i="1"/>
  <c r="D15" i="2"/>
  <c r="D17" i="2" s="1"/>
  <c r="D22" i="2" s="1"/>
  <c r="D10" i="4"/>
  <c r="B18" i="1"/>
  <c r="F18" i="1"/>
  <c r="F8" i="4"/>
  <c r="D41" i="1"/>
  <c r="D7" i="4"/>
  <c r="F32" i="1"/>
  <c r="F39" i="1" s="1"/>
  <c r="B32" i="1"/>
  <c r="B39" i="1" s="1"/>
  <c r="D32" i="1"/>
  <c r="D39" i="1" s="1"/>
  <c r="F41" i="1"/>
  <c r="B15" i="2"/>
  <c r="B17" i="2" s="1"/>
  <c r="B22" i="2" s="1"/>
  <c r="F6" i="4" l="1"/>
  <c r="F11" i="4"/>
  <c r="F24" i="2"/>
  <c r="B24" i="2"/>
  <c r="B9" i="4"/>
  <c r="B5" i="4"/>
  <c r="B11" i="4"/>
  <c r="B6" i="4"/>
  <c r="D24" i="2"/>
  <c r="D6" i="4"/>
  <c r="D9" i="4"/>
  <c r="D11" i="4"/>
  <c r="D5" i="4"/>
  <c r="F5" i="4"/>
  <c r="C24" i="2"/>
  <c r="C9" i="4"/>
  <c r="C5" i="4"/>
  <c r="C6" i="4"/>
  <c r="C11" i="4"/>
  <c r="E24" i="2"/>
  <c r="E11" i="4"/>
  <c r="E6" i="4"/>
  <c r="E5" i="4"/>
  <c r="E9" i="4"/>
</calcChain>
</file>

<file path=xl/sharedStrings.xml><?xml version="1.0" encoding="utf-8"?>
<sst xmlns="http://schemas.openxmlformats.org/spreadsheetml/2006/main" count="85" uniqueCount="77">
  <si>
    <t>ASSETS</t>
  </si>
  <si>
    <t>NON CURRENT ASSETS</t>
  </si>
  <si>
    <t>CURRENT ASSETS</t>
  </si>
  <si>
    <t>TOTAL ASSETS</t>
  </si>
  <si>
    <t>Gross Profit</t>
  </si>
  <si>
    <t>Operating Profit</t>
  </si>
  <si>
    <t>Inventories</t>
  </si>
  <si>
    <t>Share Capital</t>
  </si>
  <si>
    <t>Contribution to WPPF</t>
  </si>
  <si>
    <t>Property,Plant  and  Equipment</t>
  </si>
  <si>
    <t>Financial Expenses</t>
  </si>
  <si>
    <t>Provision for income tax</t>
  </si>
  <si>
    <t>DRAGON SWEATER &amp; SPINNING LIMITED</t>
  </si>
  <si>
    <t>Short term investment</t>
  </si>
  <si>
    <t>Advance, deposit and prepayments</t>
  </si>
  <si>
    <t>Cash &amp; cash equivalent</t>
  </si>
  <si>
    <t>Intangible asset</t>
  </si>
  <si>
    <t>Capital work in progress</t>
  </si>
  <si>
    <t>Retained Earnings</t>
  </si>
  <si>
    <t>Reserve for reservation</t>
  </si>
  <si>
    <t>Long term loan net of current portion</t>
  </si>
  <si>
    <t>Liabilities for expenses</t>
  </si>
  <si>
    <t>Non operating income</t>
  </si>
  <si>
    <t>Cash receipt from non-operating income</t>
  </si>
  <si>
    <t>Cash paid to suppliers and others</t>
  </si>
  <si>
    <t>Cash Received from customers</t>
  </si>
  <si>
    <t>Cash paid for financial expenses</t>
  </si>
  <si>
    <t>Income tax paid</t>
  </si>
  <si>
    <t>Allotment of IPO share's (statement of changes in equity)</t>
  </si>
  <si>
    <t>FDR investment</t>
  </si>
  <si>
    <t>Investment in capital work in progress</t>
  </si>
  <si>
    <t>Investment for non current assets</t>
  </si>
  <si>
    <t>Ratio</t>
  </si>
  <si>
    <t>Debt to Equity</t>
  </si>
  <si>
    <t>Current Ratio</t>
  </si>
  <si>
    <t>Net Margin</t>
  </si>
  <si>
    <t>Operating Margin</t>
  </si>
  <si>
    <t>Deferred Tax Liability</t>
  </si>
  <si>
    <t>Foreign Exchange Gain/(Loss)</t>
  </si>
  <si>
    <t>Long term loan current portion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</si>
  <si>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</si>
  <si>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</si>
  <si>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</si>
  <si>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</si>
  <si>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</si>
  <si>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</si>
  <si>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</si>
  <si>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</si>
  <si>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Balance Sheet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</si>
  <si>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</si>
  <si>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</si>
  <si>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</si>
  <si>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</si>
  <si>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</si>
  <si>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</si>
  <si>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</si>
  <si>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</si>
  <si>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</si>
  <si>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</si>
  <si>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</si>
  <si>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</si>
  <si>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</si>
  <si>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</si>
  <si>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</si>
  <si>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</si>
  <si>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</si>
  <si>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</si>
  <si>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</si>
  <si>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</si>
  <si>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</si>
  <si>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</si>
  <si>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</si>
  <si>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Trade receivables</t>
  </si>
  <si>
    <t>Trade payable</t>
  </si>
  <si>
    <t>Current Tax</t>
  </si>
  <si>
    <t>Deferred Tax</t>
  </si>
  <si>
    <t>Cash Paid for 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</si>
</sst>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.0"/>
    <numFmt numFmtId="166" formatCode="[$-409]d\-mmm\-yy;@"/>
    <numFmt numFmtId="167" formatCode="_(* #,##0.00_);_(* \(#,##0.00\);_(* &quot;-&quot;_);_(@_)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64" fontId="0" fillId="0" borderId="0" xfId="1" applyNumberFormat="1" applyFont="1"/>
    <xf numFmtId="165" fontId="0" fillId="0" borderId="0" xfId="0" applyNumberFormat="1"/>
    <xf numFmtId="41" fontId="0" fillId="0" borderId="0" xfId="0" applyNumberFormat="1"/>
    <xf numFmtId="41" fontId="0" fillId="0" borderId="1" xfId="0" applyNumberFormat="1" applyBorder="1"/>
    <xf numFmtId="41" fontId="1" fillId="0" borderId="0" xfId="0" applyNumberFormat="1" applyFont="1"/>
    <xf numFmtId="41" fontId="1" fillId="0" borderId="0" xfId="0" applyNumberFormat="1" applyFont="1" applyBorder="1"/>
    <xf numFmtId="41" fontId="0" fillId="0" borderId="0" xfId="0" applyNumberFormat="1" applyFont="1"/>
    <xf numFmtId="41" fontId="0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Alignment="1">
      <alignment horizontal="center"/>
    </xf>
    <xf numFmtId="41" fontId="0" fillId="0" borderId="0" xfId="0" applyNumberFormat="1" applyBorder="1"/>
    <xf numFmtId="166" fontId="0" fillId="0" borderId="0" xfId="0" applyNumberFormat="1"/>
    <xf numFmtId="167" fontId="1" fillId="0" borderId="0" xfId="0" applyNumberFormat="1" applyFont="1"/>
    <xf numFmtId="167" fontId="1" fillId="0" borderId="3" xfId="0" applyNumberFormat="1" applyFont="1" applyBorder="1" applyAlignment="1">
      <alignment horizontal="center"/>
    </xf>
    <xf numFmtId="167" fontId="0" fillId="0" borderId="0" xfId="0" applyNumberFormat="1"/>
    <xf numFmtId="41" fontId="4" fillId="0" borderId="0" xfId="0" applyNumberFormat="1" applyFont="1"/>
    <xf numFmtId="41" fontId="1" fillId="0" borderId="4" xfId="0" applyNumberFormat="1" applyFont="1" applyBorder="1"/>
    <xf numFmtId="41" fontId="3" fillId="0" borderId="4" xfId="0" applyNumberFormat="1" applyFont="1" applyBorder="1"/>
    <xf numFmtId="41" fontId="0" fillId="0" borderId="0" xfId="0" applyNumberFormat="1" applyFill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3" fontId="0" fillId="0" borderId="0" xfId="0" applyNumberFormat="1"/>
    <xf numFmtId="3" fontId="1" fillId="0" borderId="0" xfId="0" applyNumberFormat="1" applyFont="1"/>
    <xf numFmtId="168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3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RowHeight="15" x14ac:dyDescent="0.25"/>
  <cols>
    <col min="1" max="1" width="44" style="4" customWidth="1"/>
    <col min="2" max="7" width="14.42578125" style="4" bestFit="1" customWidth="1"/>
    <col min="8" max="8" width="14.28515625" style="4" bestFit="1" customWidth="1"/>
    <col min="9" max="16384" width="9.140625" style="4"/>
  </cols>
  <sheetData>
    <row r="1" spans="1:8" x14ac:dyDescent="0.25">
      <c r="A1" s="21" t="s">
        <v>12</v>
      </c>
      <c r="B1"/>
      <c r="C1"/>
      <c r="D1"/>
      <c r="E1"/>
      <c r="F1"/>
      <c r="G1"/>
    </row>
    <row r="2" spans="1:8" x14ac:dyDescent="0.25">
      <c r="A2" s="21" t="s">
        <v>48</v>
      </c>
      <c r="B2"/>
      <c r="C2"/>
      <c r="D2"/>
      <c r="E2"/>
      <c r="F2"/>
      <c r="G2"/>
    </row>
    <row r="3" spans="1:8" x14ac:dyDescent="0.25">
      <c r="A3" t="s">
        <v>40</v>
      </c>
      <c r="B3"/>
      <c r="C3"/>
      <c r="D3"/>
      <c r="E3"/>
      <c r="F3"/>
      <c r="G3"/>
    </row>
    <row r="4" spans="1:8" s="13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22" t="s">
        <v>0</v>
      </c>
    </row>
    <row r="6" spans="1:8" x14ac:dyDescent="0.25">
      <c r="A6" s="23" t="s">
        <v>1</v>
      </c>
      <c r="B6" s="6">
        <f>SUM(B7:B9)</f>
        <v>604778146</v>
      </c>
      <c r="C6" s="6">
        <f t="shared" ref="C6:F6" si="0">SUM(C7:C9)</f>
        <v>612600623</v>
      </c>
      <c r="D6" s="6">
        <f t="shared" si="0"/>
        <v>604358730</v>
      </c>
      <c r="E6" s="6">
        <f t="shared" si="0"/>
        <v>896055707</v>
      </c>
      <c r="F6" s="6">
        <f t="shared" si="0"/>
        <v>930857504</v>
      </c>
      <c r="G6" s="6">
        <f t="shared" ref="G6:H6" si="1">SUM(G7:G9)</f>
        <v>1850027025</v>
      </c>
      <c r="H6" s="6">
        <f t="shared" si="1"/>
        <v>1656603416</v>
      </c>
    </row>
    <row r="7" spans="1:8" x14ac:dyDescent="0.25">
      <c r="A7" s="4" t="s">
        <v>9</v>
      </c>
      <c r="B7" s="4">
        <v>594061029</v>
      </c>
      <c r="C7" s="8">
        <v>561663206</v>
      </c>
      <c r="D7" s="4">
        <v>553365537</v>
      </c>
      <c r="E7" s="8">
        <v>665131856</v>
      </c>
      <c r="F7" s="4">
        <v>755561602</v>
      </c>
      <c r="G7" s="4">
        <v>1844852202</v>
      </c>
      <c r="H7" s="4">
        <v>1652204817</v>
      </c>
    </row>
    <row r="8" spans="1:8" x14ac:dyDescent="0.25">
      <c r="A8" s="4" t="s">
        <v>16</v>
      </c>
      <c r="B8" s="4">
        <v>10717117</v>
      </c>
      <c r="C8" s="8">
        <v>9109549</v>
      </c>
      <c r="D8" s="4">
        <v>7743117</v>
      </c>
      <c r="E8" s="8">
        <v>7162384</v>
      </c>
      <c r="F8" s="4">
        <v>6088027</v>
      </c>
      <c r="G8" s="4">
        <v>5174823</v>
      </c>
      <c r="H8" s="29">
        <v>4398599</v>
      </c>
    </row>
    <row r="9" spans="1:8" x14ac:dyDescent="0.25">
      <c r="A9" s="4" t="s">
        <v>17</v>
      </c>
      <c r="B9" s="4">
        <v>0</v>
      </c>
      <c r="C9" s="8">
        <v>41827868</v>
      </c>
      <c r="D9" s="4">
        <v>43250076</v>
      </c>
      <c r="E9" s="8">
        <v>223761467</v>
      </c>
      <c r="F9" s="4">
        <v>169207875</v>
      </c>
    </row>
    <row r="10" spans="1:8" x14ac:dyDescent="0.25">
      <c r="C10" s="8"/>
      <c r="E10" s="8"/>
      <c r="F10" s="8"/>
      <c r="G10" s="8"/>
    </row>
    <row r="11" spans="1:8" x14ac:dyDescent="0.25">
      <c r="A11" s="23" t="s">
        <v>2</v>
      </c>
      <c r="B11" s="6">
        <f t="shared" ref="B11:H11" si="2">SUM(B12:B16)</f>
        <v>1043921788</v>
      </c>
      <c r="C11" s="6">
        <f t="shared" si="2"/>
        <v>1012229334</v>
      </c>
      <c r="D11" s="6">
        <f t="shared" si="2"/>
        <v>1065384884</v>
      </c>
      <c r="E11" s="6">
        <f t="shared" si="2"/>
        <v>1244502919</v>
      </c>
      <c r="F11" s="6">
        <f t="shared" si="2"/>
        <v>1348062698</v>
      </c>
      <c r="G11" s="6">
        <f t="shared" si="2"/>
        <v>1645759245</v>
      </c>
      <c r="H11" s="6">
        <f t="shared" si="2"/>
        <v>2028159983</v>
      </c>
    </row>
    <row r="12" spans="1:8" x14ac:dyDescent="0.25">
      <c r="A12" s="8" t="s">
        <v>13</v>
      </c>
      <c r="B12" s="8">
        <v>4234065</v>
      </c>
      <c r="C12" s="8">
        <v>4625032</v>
      </c>
      <c r="D12" s="8">
        <v>4989012</v>
      </c>
      <c r="E12" s="8">
        <v>5023056</v>
      </c>
      <c r="F12" s="8">
        <v>4140229</v>
      </c>
      <c r="G12" s="4">
        <v>4349243</v>
      </c>
      <c r="H12" s="29">
        <v>4542409</v>
      </c>
    </row>
    <row r="13" spans="1:8" x14ac:dyDescent="0.25">
      <c r="A13" s="8" t="s">
        <v>6</v>
      </c>
      <c r="B13" s="8">
        <v>215738697</v>
      </c>
      <c r="C13" s="8">
        <v>204386632</v>
      </c>
      <c r="D13" s="8">
        <v>220957372</v>
      </c>
      <c r="E13" s="8">
        <v>241233203</v>
      </c>
      <c r="F13" s="8">
        <v>345337738</v>
      </c>
      <c r="G13" s="4">
        <v>398977951</v>
      </c>
      <c r="H13" s="29">
        <v>514296610</v>
      </c>
    </row>
    <row r="14" spans="1:8" x14ac:dyDescent="0.25">
      <c r="A14" s="8" t="s">
        <v>72</v>
      </c>
      <c r="B14" s="8">
        <v>643662483</v>
      </c>
      <c r="C14" s="8">
        <v>573779387</v>
      </c>
      <c r="D14" s="8">
        <v>612962657</v>
      </c>
      <c r="E14" s="8">
        <v>710222892</v>
      </c>
      <c r="F14" s="8">
        <v>851093907</v>
      </c>
      <c r="G14" s="4">
        <v>1068620035</v>
      </c>
      <c r="H14" s="4">
        <f>628185946+690632945</f>
        <v>1318818891</v>
      </c>
    </row>
    <row r="15" spans="1:8" x14ac:dyDescent="0.25">
      <c r="A15" s="8" t="s">
        <v>14</v>
      </c>
      <c r="B15" s="8">
        <v>21431607</v>
      </c>
      <c r="C15" s="8">
        <v>38794057</v>
      </c>
      <c r="D15" s="8">
        <v>45861865</v>
      </c>
      <c r="E15" s="8">
        <v>20700157</v>
      </c>
      <c r="F15" s="8">
        <v>12519542</v>
      </c>
      <c r="G15" s="4">
        <v>31817943</v>
      </c>
      <c r="H15" s="29">
        <v>45685339</v>
      </c>
    </row>
    <row r="16" spans="1:8" x14ac:dyDescent="0.25">
      <c r="A16" s="8" t="s">
        <v>15</v>
      </c>
      <c r="B16" s="8">
        <v>158854936</v>
      </c>
      <c r="C16" s="8">
        <v>190644226</v>
      </c>
      <c r="D16" s="8">
        <v>180613978</v>
      </c>
      <c r="E16" s="8">
        <v>267323611</v>
      </c>
      <c r="F16" s="8">
        <v>134971282</v>
      </c>
      <c r="G16" s="4">
        <v>141994073</v>
      </c>
      <c r="H16" s="29">
        <v>144816734</v>
      </c>
    </row>
    <row r="18" spans="1:8" x14ac:dyDescent="0.25">
      <c r="A18" s="6" t="s">
        <v>3</v>
      </c>
      <c r="B18" s="6">
        <f t="shared" ref="B18:H18" si="3">B11+B6</f>
        <v>1648699934</v>
      </c>
      <c r="C18" s="6">
        <f t="shared" si="3"/>
        <v>1624829957</v>
      </c>
      <c r="D18" s="6">
        <f t="shared" si="3"/>
        <v>1669743614</v>
      </c>
      <c r="E18" s="6">
        <f t="shared" si="3"/>
        <v>2140558626</v>
      </c>
      <c r="F18" s="6">
        <f t="shared" si="3"/>
        <v>2278920202</v>
      </c>
      <c r="G18" s="6">
        <f t="shared" si="3"/>
        <v>3495786270</v>
      </c>
      <c r="H18" s="6">
        <f t="shared" si="3"/>
        <v>3684763399</v>
      </c>
    </row>
    <row r="20" spans="1:8" ht="15.75" x14ac:dyDescent="0.25">
      <c r="A20" s="24" t="s">
        <v>41</v>
      </c>
      <c r="B20" s="6"/>
      <c r="C20" s="6"/>
      <c r="D20" s="6"/>
      <c r="E20" s="6"/>
      <c r="F20" s="6"/>
      <c r="G20" s="6"/>
    </row>
    <row r="21" spans="1:8" ht="15.75" x14ac:dyDescent="0.25">
      <c r="A21" s="25" t="s">
        <v>42</v>
      </c>
      <c r="B21" s="6"/>
      <c r="C21" s="6"/>
      <c r="D21" s="6"/>
      <c r="E21" s="6"/>
      <c r="F21" s="6"/>
      <c r="G21" s="6"/>
    </row>
    <row r="22" spans="1:8" x14ac:dyDescent="0.25">
      <c r="A22" s="23" t="s">
        <v>43</v>
      </c>
      <c r="B22" s="6">
        <f t="shared" ref="B22:F22" si="4">SUM(B23)</f>
        <v>457625658</v>
      </c>
      <c r="C22" s="6">
        <f t="shared" si="4"/>
        <v>413777357</v>
      </c>
      <c r="D22" s="6">
        <f t="shared" si="4"/>
        <v>354669951</v>
      </c>
      <c r="E22" s="6">
        <f t="shared" si="4"/>
        <v>371488754</v>
      </c>
      <c r="F22" s="6">
        <f t="shared" si="4"/>
        <v>353683509</v>
      </c>
      <c r="G22" s="6">
        <f>SUM(G23:G24)</f>
        <v>432675039</v>
      </c>
      <c r="H22" s="6">
        <f>SUM(H23:H24)</f>
        <v>384774981</v>
      </c>
    </row>
    <row r="23" spans="1:8" x14ac:dyDescent="0.25">
      <c r="A23" s="4" t="s">
        <v>20</v>
      </c>
      <c r="B23" s="4">
        <v>457625658</v>
      </c>
      <c r="C23" s="4">
        <v>413777357</v>
      </c>
      <c r="D23" s="4">
        <v>354669951</v>
      </c>
      <c r="E23" s="4">
        <v>371488754</v>
      </c>
      <c r="F23" s="8">
        <v>353683509</v>
      </c>
      <c r="G23" s="4">
        <v>334931667</v>
      </c>
      <c r="H23" s="29">
        <v>299120584</v>
      </c>
    </row>
    <row r="24" spans="1:8" x14ac:dyDescent="0.25">
      <c r="A24" s="4" t="s">
        <v>37</v>
      </c>
      <c r="F24" s="8"/>
      <c r="G24" s="4">
        <v>97743372</v>
      </c>
      <c r="H24" s="29">
        <v>85654397</v>
      </c>
    </row>
    <row r="26" spans="1:8" x14ac:dyDescent="0.25">
      <c r="A26" s="23" t="s">
        <v>44</v>
      </c>
      <c r="B26" s="6">
        <f t="shared" ref="B26:H26" si="5">SUM(B27:B30)</f>
        <v>146948713</v>
      </c>
      <c r="C26" s="6">
        <f t="shared" si="5"/>
        <v>83557772</v>
      </c>
      <c r="D26" s="6">
        <f t="shared" si="5"/>
        <v>87140703</v>
      </c>
      <c r="E26" s="6">
        <f t="shared" si="5"/>
        <v>84984306</v>
      </c>
      <c r="F26" s="6">
        <f t="shared" si="5"/>
        <v>91875340</v>
      </c>
      <c r="G26" s="6">
        <f t="shared" si="5"/>
        <v>159762380</v>
      </c>
      <c r="H26" s="6">
        <f t="shared" si="5"/>
        <v>201078888</v>
      </c>
    </row>
    <row r="27" spans="1:8" x14ac:dyDescent="0.25">
      <c r="A27" s="8" t="s">
        <v>73</v>
      </c>
      <c r="B27" s="8">
        <v>6750672</v>
      </c>
      <c r="C27" s="8">
        <v>6307567</v>
      </c>
      <c r="D27" s="8">
        <v>6474439</v>
      </c>
      <c r="E27" s="8">
        <v>11063522</v>
      </c>
      <c r="F27" s="8">
        <v>7315960</v>
      </c>
      <c r="G27" s="4">
        <v>8273818</v>
      </c>
      <c r="H27" s="29">
        <v>5142394</v>
      </c>
    </row>
    <row r="28" spans="1:8" x14ac:dyDescent="0.25">
      <c r="A28" s="8" t="s">
        <v>21</v>
      </c>
      <c r="B28" s="8">
        <v>9781249</v>
      </c>
      <c r="C28" s="8">
        <v>6151431</v>
      </c>
      <c r="D28" s="8">
        <v>6428109</v>
      </c>
      <c r="E28" s="8">
        <v>9156356</v>
      </c>
      <c r="F28" s="8">
        <v>12768138</v>
      </c>
      <c r="G28" s="4">
        <v>27037183</v>
      </c>
      <c r="H28" s="29">
        <v>22702262</v>
      </c>
    </row>
    <row r="29" spans="1:8" x14ac:dyDescent="0.25">
      <c r="A29" s="4" t="s">
        <v>39</v>
      </c>
      <c r="B29" s="4">
        <v>110726617</v>
      </c>
      <c r="C29" s="20">
        <v>37617189</v>
      </c>
      <c r="D29" s="8">
        <v>35466995</v>
      </c>
      <c r="E29" s="4">
        <v>37148875</v>
      </c>
      <c r="F29" s="4">
        <v>35368351</v>
      </c>
      <c r="G29" s="4">
        <v>33493167</v>
      </c>
      <c r="H29" s="29">
        <v>29912058</v>
      </c>
    </row>
    <row r="30" spans="1:8" x14ac:dyDescent="0.25">
      <c r="A30" s="8" t="s">
        <v>11</v>
      </c>
      <c r="B30" s="4">
        <v>19690175</v>
      </c>
      <c r="C30" s="20">
        <v>33481585</v>
      </c>
      <c r="D30" s="4">
        <v>38771160</v>
      </c>
      <c r="E30" s="4">
        <v>27615553</v>
      </c>
      <c r="F30" s="4">
        <v>36422891</v>
      </c>
      <c r="G30" s="4">
        <v>90958212</v>
      </c>
      <c r="H30" s="29">
        <v>143322174</v>
      </c>
    </row>
    <row r="31" spans="1:8" x14ac:dyDescent="0.25">
      <c r="C31" s="20"/>
    </row>
    <row r="32" spans="1:8" x14ac:dyDescent="0.25">
      <c r="A32" s="6"/>
      <c r="B32" s="6">
        <f t="shared" ref="B32:F32" si="6">B26+B22</f>
        <v>604574371</v>
      </c>
      <c r="C32" s="6">
        <f t="shared" si="6"/>
        <v>497335129</v>
      </c>
      <c r="D32" s="6">
        <f t="shared" si="6"/>
        <v>441810654</v>
      </c>
      <c r="E32" s="6">
        <f t="shared" si="6"/>
        <v>456473060</v>
      </c>
      <c r="F32" s="6">
        <f t="shared" si="6"/>
        <v>445558849</v>
      </c>
      <c r="G32" s="6">
        <f t="shared" ref="G32:H32" si="7">G26+G22</f>
        <v>592437419</v>
      </c>
      <c r="H32" s="6">
        <f t="shared" si="7"/>
        <v>585853869</v>
      </c>
    </row>
    <row r="33" spans="1:8" x14ac:dyDescent="0.25">
      <c r="A33" s="6"/>
      <c r="C33" s="20"/>
    </row>
    <row r="34" spans="1:8" x14ac:dyDescent="0.25">
      <c r="A34" s="23" t="s">
        <v>45</v>
      </c>
      <c r="B34" s="6">
        <f t="shared" ref="B34:F34" si="8">SUM(B35:B37)</f>
        <v>1044125563</v>
      </c>
      <c r="C34" s="6">
        <f t="shared" si="8"/>
        <v>1127494828</v>
      </c>
      <c r="D34" s="6">
        <f t="shared" si="8"/>
        <v>1227932960</v>
      </c>
      <c r="E34" s="6">
        <f t="shared" si="8"/>
        <v>1684085566</v>
      </c>
      <c r="F34" s="6">
        <f t="shared" si="8"/>
        <v>1833361353</v>
      </c>
      <c r="G34" s="6">
        <f t="shared" ref="G34:H34" si="9">SUM(G35:G37)</f>
        <v>2903348851</v>
      </c>
      <c r="H34" s="6">
        <f t="shared" si="9"/>
        <v>3098909530</v>
      </c>
    </row>
    <row r="35" spans="1:8" x14ac:dyDescent="0.25">
      <c r="A35" s="4" t="s">
        <v>7</v>
      </c>
      <c r="B35" s="4">
        <v>600000000</v>
      </c>
      <c r="C35" s="4">
        <v>600000000</v>
      </c>
      <c r="D35" s="4">
        <v>600000000</v>
      </c>
      <c r="E35" s="4">
        <v>1000000000</v>
      </c>
      <c r="F35" s="4">
        <v>1150000000</v>
      </c>
      <c r="G35" s="4">
        <v>1322500000</v>
      </c>
      <c r="H35" s="29">
        <v>1587000000</v>
      </c>
    </row>
    <row r="36" spans="1:8" x14ac:dyDescent="0.25">
      <c r="A36" s="4" t="s">
        <v>18</v>
      </c>
      <c r="B36" s="4">
        <v>204153222</v>
      </c>
      <c r="C36" s="4">
        <v>318640820</v>
      </c>
      <c r="D36" s="4">
        <v>446017286</v>
      </c>
      <c r="E36" s="4">
        <v>513838173</v>
      </c>
      <c r="F36" s="4">
        <v>534897818</v>
      </c>
      <c r="G36" s="4">
        <v>680558609</v>
      </c>
      <c r="H36" s="29">
        <v>716047364</v>
      </c>
    </row>
    <row r="37" spans="1:8" x14ac:dyDescent="0.25">
      <c r="A37" s="4" t="s">
        <v>19</v>
      </c>
      <c r="B37" s="4">
        <v>239972341</v>
      </c>
      <c r="C37" s="4">
        <v>208854008</v>
      </c>
      <c r="D37" s="4">
        <v>181915674</v>
      </c>
      <c r="E37" s="4">
        <v>170247393</v>
      </c>
      <c r="F37" s="4">
        <v>148463535</v>
      </c>
      <c r="G37" s="4">
        <v>900290242</v>
      </c>
      <c r="H37" s="29">
        <v>795862166</v>
      </c>
    </row>
    <row r="39" spans="1:8" x14ac:dyDescent="0.25">
      <c r="A39" s="6"/>
      <c r="B39" s="6">
        <f t="shared" ref="B39:H39" si="10">B32+B34</f>
        <v>1648699934</v>
      </c>
      <c r="C39" s="6">
        <f t="shared" si="10"/>
        <v>1624829957</v>
      </c>
      <c r="D39" s="6">
        <f t="shared" si="10"/>
        <v>1669743614</v>
      </c>
      <c r="E39" s="6">
        <f t="shared" si="10"/>
        <v>2140558626</v>
      </c>
      <c r="F39" s="6">
        <f t="shared" si="10"/>
        <v>2278920202</v>
      </c>
      <c r="G39" s="6">
        <f t="shared" si="10"/>
        <v>3495786270</v>
      </c>
      <c r="H39" s="6">
        <f t="shared" si="10"/>
        <v>3684763399</v>
      </c>
    </row>
    <row r="40" spans="1:8" x14ac:dyDescent="0.25">
      <c r="C40" s="20"/>
    </row>
    <row r="41" spans="1:8" s="16" customFormat="1" x14ac:dyDescent="0.25">
      <c r="A41" s="26" t="s">
        <v>46</v>
      </c>
      <c r="B41" s="14">
        <f t="shared" ref="B41:G41" si="11">B34/(B35/10)</f>
        <v>17.402092716666665</v>
      </c>
      <c r="C41" s="14">
        <f t="shared" si="11"/>
        <v>18.791580466666666</v>
      </c>
      <c r="D41" s="14">
        <f t="shared" si="11"/>
        <v>20.465549333333332</v>
      </c>
      <c r="E41" s="14">
        <f t="shared" si="11"/>
        <v>16.840855659999999</v>
      </c>
      <c r="F41" s="14">
        <f t="shared" si="11"/>
        <v>15.942272634782608</v>
      </c>
      <c r="G41" s="14">
        <f t="shared" si="11"/>
        <v>21.953488476370509</v>
      </c>
      <c r="H41" s="14">
        <f t="shared" ref="H41" si="12">H34/(H35/10)</f>
        <v>19.526840138626341</v>
      </c>
    </row>
    <row r="42" spans="1:8" x14ac:dyDescent="0.25">
      <c r="A42" s="26" t="s">
        <v>47</v>
      </c>
      <c r="B42" s="4">
        <f>B35/10</f>
        <v>60000000</v>
      </c>
      <c r="C42" s="4">
        <f t="shared" ref="C42:G42" si="13">C35/10</f>
        <v>60000000</v>
      </c>
      <c r="D42" s="4">
        <f t="shared" si="13"/>
        <v>60000000</v>
      </c>
      <c r="E42" s="4">
        <f t="shared" si="13"/>
        <v>100000000</v>
      </c>
      <c r="F42" s="4">
        <f t="shared" si="13"/>
        <v>115000000</v>
      </c>
      <c r="G42" s="4">
        <f t="shared" si="13"/>
        <v>132250000</v>
      </c>
      <c r="H42" s="4">
        <f t="shared" ref="H42" si="14">H35/10</f>
        <v>158700000</v>
      </c>
    </row>
    <row r="43" spans="1:8" x14ac:dyDescent="0.25">
      <c r="B43" s="6"/>
      <c r="C43" s="6"/>
      <c r="D43" s="6"/>
      <c r="E43" s="6"/>
      <c r="F43" s="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7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F22" sqref="F22:H22"/>
    </sheetView>
  </sheetViews>
  <sheetFormatPr defaultRowHeight="15" x14ac:dyDescent="0.25"/>
  <cols>
    <col min="1" max="1" width="50.140625" style="4" customWidth="1"/>
    <col min="2" max="3" width="14.85546875" style="4" bestFit="1" customWidth="1"/>
    <col min="4" max="4" width="15.7109375" style="4" bestFit="1" customWidth="1"/>
    <col min="5" max="6" width="14.85546875" style="4" bestFit="1" customWidth="1"/>
    <col min="7" max="7" width="14.42578125" style="4" bestFit="1" customWidth="1"/>
    <col min="8" max="8" width="14.28515625" style="4" bestFit="1" customWidth="1"/>
    <col min="9" max="16384" width="9.140625" style="4"/>
  </cols>
  <sheetData>
    <row r="1" spans="1:8" x14ac:dyDescent="0.25">
      <c r="A1" s="21" t="s">
        <v>12</v>
      </c>
      <c r="B1"/>
      <c r="C1"/>
      <c r="D1"/>
      <c r="E1"/>
      <c r="F1"/>
      <c r="G1"/>
    </row>
    <row r="2" spans="1:8" x14ac:dyDescent="0.25">
      <c r="A2" s="21" t="s">
        <v>49</v>
      </c>
      <c r="B2"/>
      <c r="C2"/>
      <c r="D2"/>
      <c r="E2"/>
      <c r="F2"/>
      <c r="G2"/>
    </row>
    <row r="3" spans="1:8" x14ac:dyDescent="0.25">
      <c r="A3" t="s">
        <v>40</v>
      </c>
      <c r="B3"/>
      <c r="C3"/>
      <c r="D3"/>
      <c r="E3"/>
      <c r="F3"/>
      <c r="G3"/>
    </row>
    <row r="4" spans="1:8" s="13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26" t="s">
        <v>50</v>
      </c>
      <c r="B5" s="4">
        <v>758931300</v>
      </c>
      <c r="C5" s="4">
        <v>766817162</v>
      </c>
      <c r="D5" s="4">
        <v>793594941</v>
      </c>
      <c r="E5" s="4">
        <v>436885811</v>
      </c>
      <c r="F5" s="4">
        <v>1015339175</v>
      </c>
      <c r="G5" s="4">
        <v>1687646647</v>
      </c>
      <c r="H5" s="4">
        <v>1921774538</v>
      </c>
    </row>
    <row r="6" spans="1:8" x14ac:dyDescent="0.25">
      <c r="A6" t="s">
        <v>51</v>
      </c>
      <c r="B6" s="5">
        <v>555591719</v>
      </c>
      <c r="C6" s="5">
        <v>558661531</v>
      </c>
      <c r="D6" s="5">
        <v>575411844</v>
      </c>
      <c r="E6" s="5">
        <v>316125207</v>
      </c>
      <c r="F6" s="5">
        <v>731743102</v>
      </c>
      <c r="G6" s="5">
        <v>1197818232</v>
      </c>
      <c r="H6" s="5">
        <v>1436583659</v>
      </c>
    </row>
    <row r="7" spans="1:8" x14ac:dyDescent="0.25">
      <c r="A7" s="26" t="s">
        <v>4</v>
      </c>
      <c r="B7" s="6">
        <f t="shared" ref="B7:F7" si="0">B5-B6</f>
        <v>203339581</v>
      </c>
      <c r="C7" s="6">
        <f t="shared" si="0"/>
        <v>208155631</v>
      </c>
      <c r="D7" s="6">
        <f t="shared" si="0"/>
        <v>218183097</v>
      </c>
      <c r="E7" s="6">
        <f t="shared" si="0"/>
        <v>120760604</v>
      </c>
      <c r="F7" s="6">
        <f t="shared" si="0"/>
        <v>283596073</v>
      </c>
      <c r="G7" s="6">
        <f>G5-G6</f>
        <v>489828415</v>
      </c>
      <c r="H7" s="6">
        <f>H5-H6</f>
        <v>485190879</v>
      </c>
    </row>
    <row r="8" spans="1:8" x14ac:dyDescent="0.25">
      <c r="A8" s="6"/>
      <c r="B8" s="6"/>
      <c r="C8" s="6"/>
      <c r="D8" s="6"/>
      <c r="E8" s="6"/>
      <c r="F8" s="7"/>
      <c r="G8" s="7"/>
    </row>
    <row r="9" spans="1:8" x14ac:dyDescent="0.25">
      <c r="A9" s="26" t="s">
        <v>52</v>
      </c>
      <c r="B9" s="6">
        <v>60537477</v>
      </c>
      <c r="C9" s="6">
        <v>60490312</v>
      </c>
      <c r="D9" s="6">
        <v>62310740</v>
      </c>
      <c r="E9" s="6">
        <v>39060272</v>
      </c>
      <c r="F9" s="6">
        <v>87440113</v>
      </c>
      <c r="G9" s="6">
        <v>104542276</v>
      </c>
      <c r="H9" s="30">
        <v>151415301</v>
      </c>
    </row>
    <row r="10" spans="1:8" x14ac:dyDescent="0.25">
      <c r="A10" s="8"/>
    </row>
    <row r="11" spans="1:8" x14ac:dyDescent="0.25">
      <c r="A11" s="6" t="s">
        <v>5</v>
      </c>
      <c r="B11" s="6">
        <f>B7-B9</f>
        <v>142802104</v>
      </c>
      <c r="C11" s="6">
        <f t="shared" ref="C11:F11" si="1">C7-C9</f>
        <v>147665319</v>
      </c>
      <c r="D11" s="6">
        <f t="shared" si="1"/>
        <v>155872357</v>
      </c>
      <c r="E11" s="6">
        <f t="shared" si="1"/>
        <v>81700332</v>
      </c>
      <c r="F11" s="6">
        <f t="shared" si="1"/>
        <v>196155960</v>
      </c>
      <c r="G11" s="6">
        <f t="shared" ref="G11:H11" si="2">G7-G9</f>
        <v>385286139</v>
      </c>
      <c r="H11" s="6">
        <f t="shared" si="2"/>
        <v>333775578</v>
      </c>
    </row>
    <row r="12" spans="1:8" x14ac:dyDescent="0.25">
      <c r="A12" s="27" t="s">
        <v>53</v>
      </c>
      <c r="B12" s="6"/>
      <c r="C12" s="6"/>
      <c r="D12" s="6"/>
      <c r="E12" s="6"/>
      <c r="F12" s="6"/>
      <c r="G12" s="6"/>
    </row>
    <row r="13" spans="1:8" x14ac:dyDescent="0.25">
      <c r="A13" s="8" t="s">
        <v>10</v>
      </c>
      <c r="B13" s="8">
        <v>59159044</v>
      </c>
      <c r="C13" s="8">
        <v>59899991</v>
      </c>
      <c r="D13" s="9">
        <v>46877413</v>
      </c>
      <c r="E13" s="9">
        <v>18503508</v>
      </c>
      <c r="F13" s="8">
        <v>37236937</v>
      </c>
      <c r="G13" s="4">
        <v>38378827</v>
      </c>
      <c r="H13" s="29">
        <v>34112905</v>
      </c>
    </row>
    <row r="14" spans="1:8" x14ac:dyDescent="0.25">
      <c r="A14" s="8" t="s">
        <v>22</v>
      </c>
      <c r="B14" s="8">
        <v>9254934</v>
      </c>
      <c r="C14" s="8">
        <v>12599125</v>
      </c>
      <c r="D14" s="9">
        <v>3416655</v>
      </c>
      <c r="E14" s="9">
        <v>1600486</v>
      </c>
      <c r="F14" s="8">
        <v>7264721</v>
      </c>
      <c r="G14" s="4">
        <v>8412691</v>
      </c>
      <c r="H14" s="29">
        <v>17396024</v>
      </c>
    </row>
    <row r="15" spans="1:8" x14ac:dyDescent="0.25">
      <c r="A15" s="26" t="s">
        <v>54</v>
      </c>
      <c r="B15" s="6">
        <f t="shared" ref="B15:F15" si="3">B11-B13+B14</f>
        <v>92897994</v>
      </c>
      <c r="C15" s="6">
        <f t="shared" si="3"/>
        <v>100364453</v>
      </c>
      <c r="D15" s="6">
        <f t="shared" si="3"/>
        <v>112411599</v>
      </c>
      <c r="E15" s="6">
        <f t="shared" si="3"/>
        <v>64797310</v>
      </c>
      <c r="F15" s="6">
        <f t="shared" si="3"/>
        <v>166183744</v>
      </c>
      <c r="G15" s="6">
        <f t="shared" ref="G15:H15" si="4">G11-G13+G14</f>
        <v>355320003</v>
      </c>
      <c r="H15" s="6">
        <f t="shared" si="4"/>
        <v>317058697</v>
      </c>
    </row>
    <row r="16" spans="1:8" x14ac:dyDescent="0.25">
      <c r="A16" s="8" t="s">
        <v>8</v>
      </c>
      <c r="B16" s="8">
        <v>3983003</v>
      </c>
      <c r="C16" s="8">
        <v>0</v>
      </c>
      <c r="D16" s="8">
        <v>0</v>
      </c>
      <c r="E16" s="8">
        <v>0</v>
      </c>
      <c r="F16" s="8">
        <v>4645368</v>
      </c>
      <c r="G16" s="8">
        <v>16920000</v>
      </c>
      <c r="H16" s="29">
        <v>15098033</v>
      </c>
    </row>
    <row r="17" spans="1:8" x14ac:dyDescent="0.25">
      <c r="A17" s="26" t="s">
        <v>55</v>
      </c>
      <c r="B17" s="6">
        <f t="shared" ref="B17:F17" si="5">B15-B16</f>
        <v>88914991</v>
      </c>
      <c r="C17" s="6">
        <f t="shared" si="5"/>
        <v>100364453</v>
      </c>
      <c r="D17" s="6">
        <f t="shared" si="5"/>
        <v>112411599</v>
      </c>
      <c r="E17" s="6">
        <f t="shared" si="5"/>
        <v>64797310</v>
      </c>
      <c r="F17" s="6">
        <f t="shared" si="5"/>
        <v>161538376</v>
      </c>
      <c r="G17" s="6">
        <f t="shared" ref="G17:H17" si="6">G15-G16</f>
        <v>338400003</v>
      </c>
      <c r="H17" s="6">
        <f t="shared" si="6"/>
        <v>301960664</v>
      </c>
    </row>
    <row r="18" spans="1:8" x14ac:dyDescent="0.25">
      <c r="A18" s="8"/>
      <c r="B18" s="8"/>
      <c r="C18" s="8"/>
      <c r="D18" s="8"/>
      <c r="E18" s="8"/>
      <c r="F18" s="8"/>
      <c r="G18" s="8"/>
    </row>
    <row r="19" spans="1:8" x14ac:dyDescent="0.25">
      <c r="A19" s="23" t="s">
        <v>56</v>
      </c>
      <c r="B19" s="7">
        <f>SUM(B20:B21)</f>
        <v>6923195</v>
      </c>
      <c r="C19" s="7">
        <f t="shared" ref="C19:F19" si="7">SUM(C20:C21)</f>
        <v>11281790</v>
      </c>
      <c r="D19" s="7">
        <f t="shared" si="7"/>
        <v>11451446</v>
      </c>
      <c r="E19" s="7">
        <f t="shared" si="7"/>
        <v>6704884</v>
      </c>
      <c r="F19" s="7">
        <f t="shared" si="7"/>
        <v>15960332</v>
      </c>
      <c r="G19" s="7">
        <f t="shared" ref="G19:H19" si="8">SUM(G20:G21)</f>
        <v>41457992</v>
      </c>
      <c r="H19" s="7">
        <f t="shared" si="8"/>
        <v>40274986</v>
      </c>
    </row>
    <row r="20" spans="1:8" x14ac:dyDescent="0.25">
      <c r="A20" s="8" t="s">
        <v>74</v>
      </c>
      <c r="B20" s="9">
        <v>0</v>
      </c>
      <c r="C20" s="9">
        <v>4866099</v>
      </c>
      <c r="D20" s="9">
        <v>3923488</v>
      </c>
      <c r="E20" s="8">
        <v>3330147</v>
      </c>
      <c r="F20" s="8">
        <v>7152994</v>
      </c>
      <c r="G20" s="8">
        <v>45528230</v>
      </c>
      <c r="H20" s="4">
        <v>52363961</v>
      </c>
    </row>
    <row r="21" spans="1:8" x14ac:dyDescent="0.25">
      <c r="A21" s="8" t="s">
        <v>75</v>
      </c>
      <c r="B21" s="9">
        <v>6923195</v>
      </c>
      <c r="C21" s="9">
        <v>6415691</v>
      </c>
      <c r="D21" s="9">
        <v>7527958</v>
      </c>
      <c r="E21" s="8">
        <v>3374737</v>
      </c>
      <c r="F21" s="8">
        <v>8807338</v>
      </c>
      <c r="G21" s="8">
        <v>-4070238</v>
      </c>
      <c r="H21" s="29">
        <v>-12088975</v>
      </c>
    </row>
    <row r="22" spans="1:8" x14ac:dyDescent="0.25">
      <c r="A22" s="26" t="s">
        <v>57</v>
      </c>
      <c r="B22" s="10">
        <f t="shared" ref="B22:H22" si="9">B17-B19</f>
        <v>81991796</v>
      </c>
      <c r="C22" s="10">
        <f t="shared" si="9"/>
        <v>89082663</v>
      </c>
      <c r="D22" s="10">
        <f t="shared" si="9"/>
        <v>100960153</v>
      </c>
      <c r="E22" s="10">
        <f t="shared" si="9"/>
        <v>58092426</v>
      </c>
      <c r="F22" s="10">
        <f t="shared" si="9"/>
        <v>145578044</v>
      </c>
      <c r="G22" s="10">
        <f t="shared" si="9"/>
        <v>296942011</v>
      </c>
      <c r="H22" s="10">
        <f t="shared" si="9"/>
        <v>261685678</v>
      </c>
    </row>
    <row r="23" spans="1:8" x14ac:dyDescent="0.25">
      <c r="A23" s="1"/>
      <c r="B23" s="7"/>
      <c r="C23" s="7"/>
      <c r="D23" s="7"/>
      <c r="E23" s="7"/>
      <c r="F23" s="7"/>
      <c r="G23" s="7"/>
    </row>
    <row r="24" spans="1:8" s="16" customFormat="1" x14ac:dyDescent="0.25">
      <c r="A24" s="26" t="s">
        <v>58</v>
      </c>
      <c r="B24" s="15">
        <f>B22/('1'!B35/10)</f>
        <v>1.3665299333333334</v>
      </c>
      <c r="C24" s="15">
        <f>C22/('1'!C35/10)</f>
        <v>1.48471105</v>
      </c>
      <c r="D24" s="15">
        <f>D22/('1'!D35/10)</f>
        <v>1.6826692166666666</v>
      </c>
      <c r="E24" s="15">
        <f>E22/('1'!E35/10)</f>
        <v>0.58092425999999997</v>
      </c>
      <c r="F24" s="15">
        <f>F22/('1'!F35/10)</f>
        <v>1.2658960347826087</v>
      </c>
      <c r="G24" s="15">
        <f>G22/('1'!G35/10)</f>
        <v>2.2453082117202268</v>
      </c>
      <c r="H24" s="15">
        <f>H22/('1'!H35/10)</f>
        <v>1.6489330686830497</v>
      </c>
    </row>
    <row r="25" spans="1:8" x14ac:dyDescent="0.25">
      <c r="A25" s="27" t="s">
        <v>59</v>
      </c>
      <c r="B25" s="11">
        <f>'1'!B35/10</f>
        <v>60000000</v>
      </c>
      <c r="C25" s="11">
        <f>'1'!C35/10</f>
        <v>60000000</v>
      </c>
      <c r="D25" s="11">
        <f>'1'!D35/10</f>
        <v>60000000</v>
      </c>
      <c r="E25" s="11">
        <f>'1'!E35/10</f>
        <v>100000000</v>
      </c>
      <c r="F25" s="11">
        <f>'1'!F35/10</f>
        <v>115000000</v>
      </c>
      <c r="G25" s="11">
        <f>'1'!G35/10</f>
        <v>132250000</v>
      </c>
      <c r="H25" s="11">
        <f>'1'!H35/10</f>
        <v>158700000</v>
      </c>
    </row>
    <row r="47" spans="1:1" x14ac:dyDescent="0.25">
      <c r="A47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K19" sqref="K19"/>
    </sheetView>
  </sheetViews>
  <sheetFormatPr defaultRowHeight="15" x14ac:dyDescent="0.25"/>
  <cols>
    <col min="1" max="1" width="40.42578125" style="4" customWidth="1"/>
    <col min="2" max="2" width="14.85546875" style="4" bestFit="1" customWidth="1"/>
    <col min="3" max="3" width="14.42578125" style="4" customWidth="1"/>
    <col min="4" max="6" width="14.85546875" style="4" bestFit="1" customWidth="1"/>
    <col min="7" max="7" width="15.140625" style="4" bestFit="1" customWidth="1"/>
    <col min="8" max="8" width="15" style="4" bestFit="1" customWidth="1"/>
    <col min="9" max="16384" width="9.140625" style="4"/>
  </cols>
  <sheetData>
    <row r="1" spans="1:8" x14ac:dyDescent="0.25">
      <c r="A1" s="21" t="s">
        <v>12</v>
      </c>
      <c r="B1"/>
      <c r="C1"/>
      <c r="D1"/>
      <c r="E1"/>
      <c r="F1"/>
      <c r="G1"/>
    </row>
    <row r="2" spans="1:8" x14ac:dyDescent="0.25">
      <c r="A2" s="21" t="s">
        <v>60</v>
      </c>
      <c r="B2"/>
      <c r="C2"/>
      <c r="D2"/>
      <c r="E2"/>
      <c r="F2"/>
      <c r="G2"/>
    </row>
    <row r="3" spans="1:8" x14ac:dyDescent="0.25">
      <c r="A3" t="s">
        <v>40</v>
      </c>
      <c r="B3"/>
      <c r="C3"/>
      <c r="D3"/>
      <c r="E3"/>
      <c r="F3"/>
      <c r="G3"/>
    </row>
    <row r="4" spans="1:8" s="13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26" t="s">
        <v>61</v>
      </c>
    </row>
    <row r="6" spans="1:8" x14ac:dyDescent="0.25">
      <c r="A6" s="4" t="s">
        <v>25</v>
      </c>
      <c r="B6" s="4">
        <v>678865655</v>
      </c>
      <c r="C6" s="4">
        <v>838359162</v>
      </c>
      <c r="D6" s="4">
        <v>753914096</v>
      </c>
      <c r="E6" s="4">
        <v>337501992</v>
      </c>
      <c r="F6" s="4">
        <v>878264642</v>
      </c>
      <c r="G6" s="4">
        <v>1472063546</v>
      </c>
      <c r="H6" s="29">
        <v>1679847546</v>
      </c>
    </row>
    <row r="7" spans="1:8" ht="15.75" x14ac:dyDescent="0.25">
      <c r="A7" s="17" t="s">
        <v>23</v>
      </c>
      <c r="B7" s="8">
        <v>9254934</v>
      </c>
      <c r="C7" s="8">
        <v>12599125</v>
      </c>
      <c r="D7" s="8">
        <v>3416655</v>
      </c>
      <c r="E7" s="8">
        <v>1600486</v>
      </c>
      <c r="F7" s="8">
        <v>7264721</v>
      </c>
      <c r="G7" s="4">
        <v>8412691</v>
      </c>
      <c r="H7" s="4">
        <v>7899085</v>
      </c>
    </row>
    <row r="8" spans="1:8" x14ac:dyDescent="0.25">
      <c r="A8" s="8" t="s">
        <v>24</v>
      </c>
      <c r="B8" s="4">
        <v>-647177707</v>
      </c>
      <c r="C8" s="4">
        <v>-563138761</v>
      </c>
      <c r="D8" s="4">
        <v>-600963721</v>
      </c>
      <c r="E8" s="4">
        <v>-313857312</v>
      </c>
      <c r="F8" s="4">
        <v>-836200602</v>
      </c>
      <c r="G8" s="4">
        <v>-1266760992</v>
      </c>
      <c r="H8" s="31">
        <v>-1533735446</v>
      </c>
    </row>
    <row r="9" spans="1:8" x14ac:dyDescent="0.25">
      <c r="A9" s="8" t="s">
        <v>26</v>
      </c>
      <c r="B9" s="4">
        <v>-59159044</v>
      </c>
      <c r="C9" s="4">
        <v>-59899991</v>
      </c>
      <c r="D9" s="4">
        <v>-46877413</v>
      </c>
      <c r="E9" s="4">
        <v>-18503508</v>
      </c>
      <c r="F9" s="4">
        <v>-37236937</v>
      </c>
      <c r="G9" s="4">
        <v>-38378827</v>
      </c>
      <c r="H9" s="4">
        <v>-34112905</v>
      </c>
    </row>
    <row r="10" spans="1:8" x14ac:dyDescent="0.25">
      <c r="A10" s="8" t="s">
        <v>38</v>
      </c>
      <c r="G10" s="4">
        <v>-1173552</v>
      </c>
      <c r="H10" s="4">
        <v>652487</v>
      </c>
    </row>
    <row r="11" spans="1:8" x14ac:dyDescent="0.25">
      <c r="A11" s="8" t="s">
        <v>27</v>
      </c>
      <c r="B11" s="4">
        <v>0</v>
      </c>
      <c r="C11" s="4">
        <v>-4866099</v>
      </c>
      <c r="D11" s="4">
        <v>-6161870</v>
      </c>
      <c r="E11" s="4">
        <v>-17860491</v>
      </c>
      <c r="F11" s="4">
        <v>-7152994</v>
      </c>
      <c r="G11" s="4">
        <v>-11157588</v>
      </c>
      <c r="H11" s="4">
        <v>-12532842</v>
      </c>
    </row>
    <row r="12" spans="1:8" ht="15.75" x14ac:dyDescent="0.25">
      <c r="A12" s="28"/>
      <c r="B12" s="18">
        <f t="shared" ref="B12:H12" si="0">SUM(B6:B11)</f>
        <v>-18216162</v>
      </c>
      <c r="C12" s="18">
        <f t="shared" si="0"/>
        <v>223053436</v>
      </c>
      <c r="D12" s="18">
        <f t="shared" si="0"/>
        <v>103327747</v>
      </c>
      <c r="E12" s="18">
        <f t="shared" si="0"/>
        <v>-11118833</v>
      </c>
      <c r="F12" s="18">
        <f t="shared" si="0"/>
        <v>4938830</v>
      </c>
      <c r="G12" s="10">
        <f t="shared" si="0"/>
        <v>163005278</v>
      </c>
      <c r="H12" s="10">
        <f t="shared" si="0"/>
        <v>108017925</v>
      </c>
    </row>
    <row r="13" spans="1:8" ht="15.75" x14ac:dyDescent="0.25">
      <c r="A13" s="28"/>
      <c r="B13" s="18"/>
      <c r="C13" s="18"/>
      <c r="D13" s="18"/>
      <c r="E13" s="18"/>
      <c r="F13" s="18"/>
    </row>
    <row r="14" spans="1:8" x14ac:dyDescent="0.25">
      <c r="A14" s="26" t="s">
        <v>62</v>
      </c>
    </row>
    <row r="15" spans="1:8" x14ac:dyDescent="0.25">
      <c r="A15" s="4" t="s">
        <v>29</v>
      </c>
      <c r="B15" s="4">
        <v>-404415</v>
      </c>
      <c r="C15" s="4">
        <v>-390967</v>
      </c>
      <c r="D15" s="4">
        <v>-363980</v>
      </c>
      <c r="E15" s="4">
        <v>-34044</v>
      </c>
      <c r="F15" s="4">
        <v>882827</v>
      </c>
      <c r="G15" s="4">
        <v>-209014</v>
      </c>
      <c r="H15" s="4">
        <v>321926</v>
      </c>
    </row>
    <row r="16" spans="1:8" x14ac:dyDescent="0.25">
      <c r="A16" s="8" t="s">
        <v>30</v>
      </c>
      <c r="B16" s="8">
        <v>0</v>
      </c>
      <c r="C16" s="8">
        <v>-41827868</v>
      </c>
      <c r="D16" s="8">
        <v>-1422208</v>
      </c>
      <c r="E16" s="8">
        <v>-180511391</v>
      </c>
      <c r="F16" s="8">
        <v>54553592</v>
      </c>
    </row>
    <row r="17" spans="1:8" x14ac:dyDescent="0.25">
      <c r="A17" s="4" t="s">
        <v>31</v>
      </c>
      <c r="B17" s="4">
        <v>-22409400</v>
      </c>
      <c r="C17" s="4">
        <v>-32087580</v>
      </c>
      <c r="D17" s="4">
        <v>-50314208</v>
      </c>
      <c r="E17" s="4">
        <v>-140126783</v>
      </c>
      <c r="F17" s="4">
        <v>-173141808</v>
      </c>
      <c r="G17" s="4">
        <v>-135146445</v>
      </c>
    </row>
    <row r="18" spans="1:8" x14ac:dyDescent="0.25">
      <c r="A18" s="1"/>
      <c r="B18" s="18">
        <f t="shared" ref="B18:H18" si="1">SUM(B15:B17)</f>
        <v>-22813815</v>
      </c>
      <c r="C18" s="18">
        <f t="shared" si="1"/>
        <v>-74306415</v>
      </c>
      <c r="D18" s="18">
        <f t="shared" si="1"/>
        <v>-52100396</v>
      </c>
      <c r="E18" s="18">
        <f t="shared" si="1"/>
        <v>-320672218</v>
      </c>
      <c r="F18" s="18">
        <f t="shared" si="1"/>
        <v>-117705389</v>
      </c>
      <c r="G18" s="10">
        <f t="shared" si="1"/>
        <v>-135355459</v>
      </c>
      <c r="H18" s="10">
        <f t="shared" si="1"/>
        <v>321926</v>
      </c>
    </row>
    <row r="19" spans="1:8" x14ac:dyDescent="0.25">
      <c r="A19"/>
      <c r="B19" s="18"/>
      <c r="C19" s="18"/>
      <c r="D19" s="18"/>
      <c r="E19" s="18"/>
      <c r="F19" s="18"/>
    </row>
    <row r="20" spans="1:8" x14ac:dyDescent="0.25">
      <c r="A20" s="26" t="s">
        <v>63</v>
      </c>
    </row>
    <row r="21" spans="1:8" x14ac:dyDescent="0.25">
      <c r="A21" s="8" t="s">
        <v>20</v>
      </c>
      <c r="B21" s="8">
        <v>68151214</v>
      </c>
      <c r="C21" s="8">
        <v>-43848301</v>
      </c>
      <c r="D21" s="8">
        <v>-59107406</v>
      </c>
      <c r="E21" s="8">
        <v>16818803</v>
      </c>
      <c r="F21" s="8">
        <v>-17805245</v>
      </c>
      <c r="G21" s="8">
        <v>-18751842</v>
      </c>
      <c r="H21" s="4">
        <v>-35811082</v>
      </c>
    </row>
    <row r="22" spans="1:8" x14ac:dyDescent="0.25">
      <c r="A22" s="8" t="s">
        <v>39</v>
      </c>
      <c r="B22" s="8">
        <v>-84010605</v>
      </c>
      <c r="C22" s="8">
        <v>-73109428</v>
      </c>
      <c r="D22" s="8">
        <v>-2150194</v>
      </c>
      <c r="E22" s="8">
        <v>1681880</v>
      </c>
      <c r="F22" s="8">
        <v>-1780524</v>
      </c>
      <c r="G22" s="8">
        <v>-1875184</v>
      </c>
      <c r="H22" s="4">
        <v>-3581108</v>
      </c>
    </row>
    <row r="23" spans="1:8" x14ac:dyDescent="0.25">
      <c r="A23" s="8" t="s">
        <v>76</v>
      </c>
      <c r="B23" s="8"/>
      <c r="C23" s="8"/>
      <c r="D23" s="8"/>
      <c r="E23" s="8"/>
      <c r="F23" s="8"/>
      <c r="G23" s="8"/>
      <c r="H23" s="4">
        <v>-66125000</v>
      </c>
    </row>
    <row r="24" spans="1:8" x14ac:dyDescent="0.25">
      <c r="A24" s="8" t="s">
        <v>28</v>
      </c>
      <c r="B24" s="8">
        <v>200000000</v>
      </c>
      <c r="C24" s="8">
        <v>0</v>
      </c>
      <c r="D24" s="8">
        <v>0</v>
      </c>
      <c r="E24" s="8">
        <v>400000000</v>
      </c>
      <c r="F24" s="8">
        <v>0</v>
      </c>
    </row>
    <row r="25" spans="1:8" x14ac:dyDescent="0.25">
      <c r="A25" s="1"/>
      <c r="B25" s="19">
        <f t="shared" ref="B25:H25" si="2">SUM(B21:B24)</f>
        <v>184140609</v>
      </c>
      <c r="C25" s="19">
        <f t="shared" si="2"/>
        <v>-116957729</v>
      </c>
      <c r="D25" s="19">
        <f t="shared" si="2"/>
        <v>-61257600</v>
      </c>
      <c r="E25" s="19">
        <f t="shared" si="2"/>
        <v>418500683</v>
      </c>
      <c r="F25" s="19">
        <f t="shared" si="2"/>
        <v>-19585769</v>
      </c>
      <c r="G25" s="19">
        <f t="shared" si="2"/>
        <v>-20627026</v>
      </c>
      <c r="H25" s="19">
        <f t="shared" si="2"/>
        <v>-105517190</v>
      </c>
    </row>
    <row r="26" spans="1:8" x14ac:dyDescent="0.25">
      <c r="A26"/>
      <c r="B26" s="6"/>
      <c r="C26" s="6"/>
      <c r="D26" s="6"/>
      <c r="E26" s="6"/>
      <c r="F26" s="6"/>
    </row>
    <row r="27" spans="1:8" x14ac:dyDescent="0.25">
      <c r="A27" s="1" t="s">
        <v>64</v>
      </c>
      <c r="B27" s="6">
        <f t="shared" ref="B27:H27" si="3">SUM(B12,B18,B25)</f>
        <v>143110632</v>
      </c>
      <c r="C27" s="6">
        <f t="shared" si="3"/>
        <v>31789292</v>
      </c>
      <c r="D27" s="6">
        <f t="shared" si="3"/>
        <v>-10030249</v>
      </c>
      <c r="E27" s="6">
        <f t="shared" si="3"/>
        <v>86709632</v>
      </c>
      <c r="F27" s="6">
        <f t="shared" si="3"/>
        <v>-132352328</v>
      </c>
      <c r="G27" s="6">
        <f t="shared" si="3"/>
        <v>7022793</v>
      </c>
      <c r="H27" s="6">
        <f t="shared" si="3"/>
        <v>2822661</v>
      </c>
    </row>
    <row r="28" spans="1:8" x14ac:dyDescent="0.25">
      <c r="A28" s="27" t="s">
        <v>65</v>
      </c>
      <c r="B28" s="4">
        <v>15744303</v>
      </c>
      <c r="C28" s="4">
        <v>158854936</v>
      </c>
      <c r="D28" s="8">
        <v>190644226</v>
      </c>
      <c r="E28" s="4">
        <v>180613978</v>
      </c>
      <c r="F28" s="4">
        <v>267323611</v>
      </c>
      <c r="G28" s="4">
        <v>134971282</v>
      </c>
      <c r="H28" s="4">
        <f>141826170+167902</f>
        <v>141994072</v>
      </c>
    </row>
    <row r="29" spans="1:8" x14ac:dyDescent="0.25">
      <c r="A29" s="26" t="s">
        <v>66</v>
      </c>
      <c r="B29" s="6">
        <f t="shared" ref="B29:H29" si="4">SUM(B27:B28)</f>
        <v>158854935</v>
      </c>
      <c r="C29" s="6">
        <f t="shared" si="4"/>
        <v>190644228</v>
      </c>
      <c r="D29" s="6">
        <f t="shared" si="4"/>
        <v>180613977</v>
      </c>
      <c r="E29" s="6">
        <f t="shared" si="4"/>
        <v>267323610</v>
      </c>
      <c r="F29" s="6">
        <f t="shared" si="4"/>
        <v>134971283</v>
      </c>
      <c r="G29" s="6">
        <f t="shared" si="4"/>
        <v>141994075</v>
      </c>
      <c r="H29" s="6">
        <f t="shared" si="4"/>
        <v>144816733</v>
      </c>
    </row>
    <row r="31" spans="1:8" s="16" customFormat="1" x14ac:dyDescent="0.25">
      <c r="A31" s="26" t="s">
        <v>67</v>
      </c>
      <c r="B31" s="14">
        <f>B12/('1'!B35/10)</f>
        <v>-0.3036027</v>
      </c>
      <c r="C31" s="14">
        <f>C12/('1'!C35/10)</f>
        <v>3.7175572666666667</v>
      </c>
      <c r="D31" s="14">
        <f>D12/('1'!D35/10)</f>
        <v>1.7221291166666666</v>
      </c>
      <c r="E31" s="14">
        <f>E12/('1'!E35/10)</f>
        <v>-0.11118833</v>
      </c>
      <c r="F31" s="14">
        <f>F12/('1'!F35/10)</f>
        <v>4.2946347826086959E-2</v>
      </c>
      <c r="G31" s="14">
        <f>G12/('1'!G35/10)</f>
        <v>1.2325540869565217</v>
      </c>
      <c r="H31" s="14">
        <f>H12/('1'!H35/10)</f>
        <v>0.68064224952741026</v>
      </c>
    </row>
    <row r="32" spans="1:8" x14ac:dyDescent="0.25">
      <c r="A32" s="26" t="s">
        <v>68</v>
      </c>
      <c r="B32" s="4">
        <f>'1'!B35/10</f>
        <v>60000000</v>
      </c>
      <c r="C32" s="4">
        <f>'1'!C35/10</f>
        <v>60000000</v>
      </c>
      <c r="D32" s="4">
        <f>'1'!D35/10</f>
        <v>60000000</v>
      </c>
      <c r="E32" s="4">
        <f>'1'!E35/10</f>
        <v>100000000</v>
      </c>
      <c r="F32" s="4">
        <f>'1'!F35/10</f>
        <v>115000000</v>
      </c>
      <c r="G32" s="4">
        <f>'1'!G35/10</f>
        <v>132250000</v>
      </c>
      <c r="H32" s="4">
        <f>'1'!H35/10</f>
        <v>158700000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J4" sqref="J4"/>
    </sheetView>
  </sheetViews>
  <sheetFormatPr defaultRowHeight="15" x14ac:dyDescent="0.25"/>
  <cols>
    <col min="1" max="1" width="16.5703125" bestFit="1" customWidth="1"/>
  </cols>
  <sheetData>
    <row r="1" spans="1:8" s="4" customFormat="1" x14ac:dyDescent="0.25">
      <c r="A1" s="21" t="s">
        <v>12</v>
      </c>
      <c r="B1"/>
      <c r="C1"/>
      <c r="D1"/>
      <c r="E1"/>
      <c r="F1"/>
      <c r="G1"/>
      <c r="H1"/>
    </row>
    <row r="2" spans="1:8" s="4" customFormat="1" x14ac:dyDescent="0.25">
      <c r="A2" s="21" t="s">
        <v>32</v>
      </c>
      <c r="B2"/>
      <c r="C2"/>
      <c r="D2"/>
      <c r="E2"/>
      <c r="F2"/>
      <c r="G2"/>
      <c r="H2"/>
    </row>
    <row r="3" spans="1:8" s="4" customFormat="1" x14ac:dyDescent="0.25">
      <c r="A3" t="s">
        <v>40</v>
      </c>
      <c r="B3"/>
      <c r="C3"/>
      <c r="D3"/>
      <c r="E3"/>
      <c r="F3"/>
      <c r="G3"/>
      <c r="H3"/>
    </row>
    <row r="4" spans="1:8" s="13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t="s">
        <v>69</v>
      </c>
      <c r="B5" s="2">
        <f>'2'!B22/'1'!B18</f>
        <v>4.9731181708168856E-2</v>
      </c>
      <c r="C5" s="2">
        <f>'2'!C22/'1'!C18</f>
        <v>5.4825837384533158E-2</v>
      </c>
      <c r="D5" s="2">
        <f>'2'!D22/'1'!D18</f>
        <v>6.0464464216839937E-2</v>
      </c>
      <c r="E5" s="2">
        <f>'2'!E22/'1'!E18</f>
        <v>2.7138909112036626E-2</v>
      </c>
      <c r="F5" s="2">
        <f>'2'!F22/'1'!F18</f>
        <v>6.3880272715226907E-2</v>
      </c>
      <c r="G5" s="2">
        <f>'2'!G22/'1'!G18</f>
        <v>8.494283919708856E-2</v>
      </c>
      <c r="H5" s="2">
        <f>'2'!H22/'1'!H18</f>
        <v>7.1018312348363616E-2</v>
      </c>
    </row>
    <row r="6" spans="1:8" x14ac:dyDescent="0.25">
      <c r="A6" t="s">
        <v>70</v>
      </c>
      <c r="B6" s="2">
        <f>'2'!B22/'1'!B34</f>
        <v>7.8526758567637897E-2</v>
      </c>
      <c r="C6" s="2">
        <f>'2'!C22/'1'!C34</f>
        <v>7.9009376174273685E-2</v>
      </c>
      <c r="D6" s="2">
        <f>'2'!D22/'1'!D34</f>
        <v>8.2219596906984244E-2</v>
      </c>
      <c r="E6" s="2">
        <f>'2'!E22/'1'!E34</f>
        <v>3.4494937295840467E-2</v>
      </c>
      <c r="F6" s="2">
        <f>'2'!F22/'1'!F34</f>
        <v>7.9404992235592303E-2</v>
      </c>
      <c r="G6" s="2">
        <f>'2'!G22/'1'!G34</f>
        <v>0.10227569136162343</v>
      </c>
      <c r="H6" s="2">
        <f>'2'!H22/'1'!H34</f>
        <v>8.4444439396073628E-2</v>
      </c>
    </row>
    <row r="7" spans="1:8" x14ac:dyDescent="0.25">
      <c r="A7" t="s">
        <v>33</v>
      </c>
      <c r="B7" s="2">
        <f>'1'!B23/'1'!B34</f>
        <v>0.43828603974137159</v>
      </c>
      <c r="C7" s="2">
        <f>'1'!C23/'1'!C34</f>
        <v>0.36698825282771053</v>
      </c>
      <c r="D7" s="2">
        <f>'1'!D23/'1'!D34</f>
        <v>0.2888349466570227</v>
      </c>
      <c r="E7" s="2">
        <f>'1'!E23/'1'!E34</f>
        <v>0.22058781424173787</v>
      </c>
      <c r="F7" s="2">
        <f>'1'!F23/'1'!F34</f>
        <v>0.19291532922369833</v>
      </c>
      <c r="G7" s="2">
        <f>'1'!G23/'1'!G34</f>
        <v>0.11536046275825226</v>
      </c>
      <c r="H7" s="2">
        <f>'1'!H23/'1'!H34</f>
        <v>9.6524464849414307E-2</v>
      </c>
    </row>
    <row r="8" spans="1:8" x14ac:dyDescent="0.25">
      <c r="A8" t="s">
        <v>34</v>
      </c>
      <c r="B8" s="3">
        <f>'1'!B11/'1'!B26</f>
        <v>7.1039872802424613</v>
      </c>
      <c r="C8" s="3">
        <f>'1'!C11/'1'!C26</f>
        <v>12.11412546998022</v>
      </c>
      <c r="D8" s="3">
        <f>'1'!D11/'1'!D26</f>
        <v>12.226030400512146</v>
      </c>
      <c r="E8" s="3">
        <f>'1'!E11/'1'!E26</f>
        <v>14.643914595243032</v>
      </c>
      <c r="F8" s="3">
        <f>'1'!F11/'1'!F26</f>
        <v>14.672736971640051</v>
      </c>
      <c r="G8" s="3">
        <f>'1'!G11/'1'!G26</f>
        <v>10.301293990487624</v>
      </c>
      <c r="H8" s="3">
        <f>'1'!H11/'1'!H26</f>
        <v>10.086389492068406</v>
      </c>
    </row>
    <row r="9" spans="1:8" x14ac:dyDescent="0.25">
      <c r="A9" t="s">
        <v>35</v>
      </c>
      <c r="B9" s="2">
        <f>'2'!B22/'2'!B5</f>
        <v>0.10803586042636534</v>
      </c>
      <c r="C9" s="2">
        <f>'2'!C22/'2'!C5</f>
        <v>0.11617197346973306</v>
      </c>
      <c r="D9" s="2">
        <f>'2'!D22/'2'!D5</f>
        <v>0.12721874571526534</v>
      </c>
      <c r="E9" s="2">
        <f>'2'!E22/'2'!E5</f>
        <v>0.1329693584395214</v>
      </c>
      <c r="F9" s="2">
        <f>'2'!F22/'2'!F5</f>
        <v>0.14337873253043742</v>
      </c>
      <c r="G9" s="2">
        <f>'2'!G22/'2'!G5</f>
        <v>0.17595034572423737</v>
      </c>
      <c r="H9" s="2">
        <f>'2'!H22/'2'!H5</f>
        <v>0.13616877153151249</v>
      </c>
    </row>
    <row r="10" spans="1:8" x14ac:dyDescent="0.25">
      <c r="A10" t="s">
        <v>36</v>
      </c>
      <c r="B10" s="2">
        <f>'2'!B11/'2'!B5</f>
        <v>0.18816209583133545</v>
      </c>
      <c r="C10" s="2">
        <f>'2'!C11/'2'!C5</f>
        <v>0.19256913683942822</v>
      </c>
      <c r="D10" s="2">
        <f>'2'!D11/'2'!D5</f>
        <v>0.19641299225469736</v>
      </c>
      <c r="E10" s="2">
        <f>'2'!E11/'2'!E5</f>
        <v>0.18700614655576442</v>
      </c>
      <c r="F10" s="2">
        <f>'2'!F11/'2'!F5</f>
        <v>0.19319254573231651</v>
      </c>
      <c r="G10" s="2">
        <f>'2'!G11/'2'!G5</f>
        <v>0.22829787247519712</v>
      </c>
      <c r="H10" s="2">
        <f>'2'!H11/'2'!H5</f>
        <v>0.17368092427083659</v>
      </c>
    </row>
    <row r="11" spans="1:8" x14ac:dyDescent="0.25">
      <c r="A11" t="s">
        <v>71</v>
      </c>
      <c r="B11" s="2">
        <f>'2'!B22/('1'!B34+'1'!B23)</f>
        <v>5.4597455859168566E-2</v>
      </c>
      <c r="C11" s="2">
        <f>'2'!C22/('1'!C34+'1'!C23)</f>
        <v>5.7798138360616688E-2</v>
      </c>
      <c r="D11" s="2">
        <f>'2'!D22/('1'!D34+'1'!D23)</f>
        <v>6.3793736444100343E-2</v>
      </c>
      <c r="E11" s="2">
        <f>'2'!E22/('1'!E34+'1'!E23)</f>
        <v>2.8260922232186673E-2</v>
      </c>
      <c r="F11" s="2">
        <f>'2'!F22/('1'!F34+'1'!F23)</f>
        <v>6.6563812443642498E-2</v>
      </c>
      <c r="G11" s="2">
        <f>'2'!G22/('1'!G34+'1'!G23)</f>
        <v>9.1697433051104185E-2</v>
      </c>
      <c r="H11" s="2">
        <f>'2'!H22/('1'!H34+'1'!H23)</f>
        <v>7.7010994376372974E-2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2020-04-12T16:09:48Z</dcterms:modified>
</cp:coreProperties>
</file>