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H22" i="2"/>
  <c r="H44" i="1" l="1"/>
  <c r="H38" i="1"/>
  <c r="H27" i="1"/>
  <c r="H11" i="1"/>
  <c r="H6" i="1"/>
  <c r="H25" i="3"/>
  <c r="H18" i="3"/>
  <c r="H13" i="3"/>
  <c r="H9" i="3"/>
  <c r="H28" i="2"/>
  <c r="H9" i="2"/>
  <c r="H7" i="2"/>
  <c r="H8" i="4" l="1"/>
  <c r="H19" i="1"/>
  <c r="H20" i="3"/>
  <c r="H22" i="3" s="1"/>
  <c r="H24" i="3"/>
  <c r="H13" i="2"/>
  <c r="H10" i="4"/>
  <c r="H17" i="2"/>
  <c r="H23" i="1"/>
  <c r="H36" i="1" s="1"/>
  <c r="H7" i="4"/>
  <c r="H43" i="1"/>
  <c r="C28" i="2"/>
  <c r="D28" i="2"/>
  <c r="E28" i="2"/>
  <c r="F28" i="2"/>
  <c r="G28" i="2"/>
  <c r="B28" i="2"/>
  <c r="B44" i="1"/>
  <c r="D44" i="1"/>
  <c r="E44" i="1"/>
  <c r="F44" i="1"/>
  <c r="G44" i="1"/>
  <c r="C44" i="1"/>
  <c r="C22" i="2"/>
  <c r="D22" i="2"/>
  <c r="E22" i="2"/>
  <c r="F22" i="2"/>
  <c r="G22" i="2"/>
  <c r="B22" i="2"/>
  <c r="B25" i="3"/>
  <c r="C25" i="3"/>
  <c r="D25" i="3"/>
  <c r="E25" i="3"/>
  <c r="F25" i="3"/>
  <c r="G25" i="3"/>
  <c r="H25" i="2" l="1"/>
  <c r="H6" i="4" s="1"/>
  <c r="H20" i="2"/>
  <c r="H5" i="4"/>
  <c r="H9" i="4"/>
  <c r="G18" i="3"/>
  <c r="G13" i="3"/>
  <c r="G9" i="3"/>
  <c r="G24" i="3" s="1"/>
  <c r="G9" i="2"/>
  <c r="G7" i="2"/>
  <c r="F27" i="1"/>
  <c r="G27" i="1"/>
  <c r="G23" i="1" s="1"/>
  <c r="G11" i="1"/>
  <c r="F11" i="1"/>
  <c r="G38" i="1"/>
  <c r="G43" i="1" s="1"/>
  <c r="G6" i="1"/>
  <c r="H11" i="4" l="1"/>
  <c r="H27" i="2"/>
  <c r="G19" i="1"/>
  <c r="G8" i="4"/>
  <c r="G20" i="3"/>
  <c r="G22" i="3" s="1"/>
  <c r="G13" i="2"/>
  <c r="G17" i="2" s="1"/>
  <c r="G7" i="4"/>
  <c r="G36" i="1"/>
  <c r="F8" i="4"/>
  <c r="C18" i="3"/>
  <c r="D18" i="3"/>
  <c r="E18" i="3"/>
  <c r="F18" i="3"/>
  <c r="B18" i="3"/>
  <c r="C13" i="3"/>
  <c r="D13" i="3"/>
  <c r="E13" i="3"/>
  <c r="F13" i="3"/>
  <c r="B13" i="3"/>
  <c r="C9" i="3"/>
  <c r="D9" i="3"/>
  <c r="E9" i="3"/>
  <c r="B9" i="3"/>
  <c r="F7" i="3"/>
  <c r="F9" i="3" s="1"/>
  <c r="C6" i="1"/>
  <c r="C19" i="1" s="1"/>
  <c r="D6" i="1"/>
  <c r="D19" i="1" s="1"/>
  <c r="E6" i="1"/>
  <c r="E19" i="1" s="1"/>
  <c r="F6" i="1"/>
  <c r="F19" i="1" s="1"/>
  <c r="B6" i="1"/>
  <c r="B19" i="1" s="1"/>
  <c r="G25" i="2" l="1"/>
  <c r="G20" i="2"/>
  <c r="E20" i="3"/>
  <c r="E22" i="3" s="1"/>
  <c r="B20" i="3"/>
  <c r="B22" i="3" s="1"/>
  <c r="D20" i="3"/>
  <c r="D22" i="3" s="1"/>
  <c r="C20" i="3"/>
  <c r="C22" i="3" s="1"/>
  <c r="G10" i="4"/>
  <c r="F20" i="3"/>
  <c r="F22" i="3" s="1"/>
  <c r="B8" i="4"/>
  <c r="G27" i="2" l="1"/>
  <c r="G9" i="4"/>
  <c r="G11" i="4"/>
  <c r="G6" i="4"/>
  <c r="G5" i="4"/>
  <c r="B24" i="3"/>
  <c r="C24" i="3"/>
  <c r="D24" i="3"/>
  <c r="E24" i="3"/>
  <c r="F24" i="3"/>
  <c r="C9" i="2"/>
  <c r="D9" i="2"/>
  <c r="E9" i="2"/>
  <c r="F9" i="2"/>
  <c r="B9" i="2"/>
  <c r="C7" i="2"/>
  <c r="C13" i="2" s="1"/>
  <c r="C17" i="2" s="1"/>
  <c r="D7" i="2"/>
  <c r="E7" i="2"/>
  <c r="F7" i="2"/>
  <c r="B7" i="2"/>
  <c r="E27" i="1"/>
  <c r="D27" i="1"/>
  <c r="D8" i="4" s="1"/>
  <c r="C27" i="1"/>
  <c r="C8" i="4" s="1"/>
  <c r="F38" i="1"/>
  <c r="C38" i="1"/>
  <c r="D38" i="1"/>
  <c r="E38" i="1"/>
  <c r="B38" i="1"/>
  <c r="F23" i="1"/>
  <c r="B23" i="1"/>
  <c r="C20" i="2" l="1"/>
  <c r="C25" i="2" s="1"/>
  <c r="C11" i="4" s="1"/>
  <c r="B13" i="2"/>
  <c r="B17" i="2" s="1"/>
  <c r="D13" i="2"/>
  <c r="C10" i="4"/>
  <c r="F43" i="1"/>
  <c r="F7" i="4"/>
  <c r="C23" i="1"/>
  <c r="C36" i="1" s="1"/>
  <c r="F13" i="2"/>
  <c r="F17" i="2" s="1"/>
  <c r="F36" i="1"/>
  <c r="D43" i="1"/>
  <c r="D7" i="4"/>
  <c r="E23" i="1"/>
  <c r="E36" i="1" s="1"/>
  <c r="E8" i="4"/>
  <c r="E43" i="1"/>
  <c r="E7" i="4"/>
  <c r="D23" i="1"/>
  <c r="D36" i="1" s="1"/>
  <c r="C43" i="1"/>
  <c r="C7" i="4"/>
  <c r="B43" i="1"/>
  <c r="B7" i="4"/>
  <c r="E13" i="2"/>
  <c r="E17" i="2" s="1"/>
  <c r="B36" i="1"/>
  <c r="B20" i="2" l="1"/>
  <c r="B25" i="2" s="1"/>
  <c r="B10" i="4"/>
  <c r="F25" i="2"/>
  <c r="F20" i="2"/>
  <c r="E20" i="2"/>
  <c r="E25" i="2" s="1"/>
  <c r="D17" i="2"/>
  <c r="D10" i="4"/>
  <c r="E10" i="4"/>
  <c r="C27" i="2"/>
  <c r="C9" i="4"/>
  <c r="C5" i="4"/>
  <c r="C6" i="4"/>
  <c r="F10" i="4"/>
  <c r="B6" i="4" l="1"/>
  <c r="B27" i="2"/>
  <c r="B11" i="4"/>
  <c r="B9" i="4"/>
  <c r="B5" i="4"/>
  <c r="D20" i="2"/>
  <c r="D25" i="2" s="1"/>
  <c r="F27" i="2"/>
  <c r="F9" i="4"/>
  <c r="F5" i="4"/>
  <c r="F6" i="4"/>
  <c r="F11" i="4"/>
  <c r="E27" i="2"/>
  <c r="E9" i="4"/>
  <c r="E5" i="4"/>
  <c r="E6" i="4"/>
  <c r="E11" i="4"/>
  <c r="D27" i="2" l="1"/>
  <c r="D11" i="4"/>
  <c r="D5" i="4"/>
  <c r="D9" i="4"/>
  <c r="D6" i="4"/>
</calcChain>
</file>

<file path=xl/sharedStrings.xml><?xml version="1.0" encoding="utf-8"?>
<sst xmlns="http://schemas.openxmlformats.org/spreadsheetml/2006/main" count="83" uniqueCount="77">
  <si>
    <t>Gross Profit</t>
  </si>
  <si>
    <t>Operating Profit</t>
  </si>
  <si>
    <t>Share capital</t>
  </si>
  <si>
    <t>Long term loan (secured)</t>
  </si>
  <si>
    <t>Associates loan</t>
  </si>
  <si>
    <t>Reserve and surplus : Tax holiday reserve</t>
  </si>
  <si>
    <t>Deferred tax asset</t>
  </si>
  <si>
    <t>Preliminary &amp; start up expenses</t>
  </si>
  <si>
    <t>Suspense account</t>
  </si>
  <si>
    <t>Property,plant and Equipment (At cost less: Depreciation)</t>
  </si>
  <si>
    <t>Adminitrative expenses</t>
  </si>
  <si>
    <t>Financing charges and depreciation</t>
  </si>
  <si>
    <t>Turnover Tax provision</t>
  </si>
  <si>
    <t>Cash Received from turnover</t>
  </si>
  <si>
    <t>Pyament for cost &amp; expenses</t>
  </si>
  <si>
    <t>Fixed assets addition</t>
  </si>
  <si>
    <t>Long term loan repaid</t>
  </si>
  <si>
    <t>Associate loan</t>
  </si>
  <si>
    <t>Deferred tax</t>
  </si>
  <si>
    <t>Retained Earnings</t>
  </si>
  <si>
    <t>Ratio</t>
  </si>
  <si>
    <t>Debt to Equity</t>
  </si>
  <si>
    <t>Current Ratio</t>
  </si>
  <si>
    <t>Net Margin</t>
  </si>
  <si>
    <t>Operating Margin</t>
  </si>
  <si>
    <t>Preliminary and start up expense</t>
  </si>
  <si>
    <t>Inventories</t>
  </si>
  <si>
    <t>Accounts Receivable</t>
  </si>
  <si>
    <t>Advances, Deposits &amp; Pre-payments</t>
  </si>
  <si>
    <t>Cash &amp; Cash Equivalents</t>
  </si>
  <si>
    <t>Accounts Payable</t>
  </si>
  <si>
    <t>Creditors for Expenses</t>
  </si>
  <si>
    <t>Creditors for Other Finance</t>
  </si>
  <si>
    <t>Loan from Associates</t>
  </si>
  <si>
    <t>Income Tax Provision</t>
  </si>
  <si>
    <t>Dividends Payable</t>
  </si>
  <si>
    <t>Workers Profit Participation Fund</t>
  </si>
  <si>
    <t>Selling &amp; Distribution Expenses</t>
  </si>
  <si>
    <t>Payment of income tax</t>
  </si>
  <si>
    <t>As at year end</t>
  </si>
  <si>
    <t>Dulamia Cotton Spinning Mills Ltd.</t>
  </si>
  <si>
    <t>Return on Asset (ROA)</t>
  </si>
  <si>
    <t>Return on Equity (ROE)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</si>
  <si>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</si>
  <si>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</si>
  <si>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</si>
  <si>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</si>
  <si>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</si>
  <si>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</si>
  <si>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</si>
  <si>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</si>
  <si>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</si>
  <si>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Cash Flow Statement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</si>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</sst>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3" fontId="0" fillId="0" borderId="0" xfId="0" applyNumberFormat="1" applyFont="1" applyBorder="1"/>
    <xf numFmtId="0" fontId="4" fillId="0" borderId="0" xfId="0" applyFont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6" fontId="1" fillId="0" borderId="0" xfId="2" applyNumberFormat="1" applyFont="1"/>
    <xf numFmtId="166" fontId="0" fillId="0" borderId="0" xfId="2" applyNumberFormat="1" applyFont="1"/>
    <xf numFmtId="166" fontId="1" fillId="0" borderId="4" xfId="2" applyNumberFormat="1" applyFont="1" applyBorder="1"/>
    <xf numFmtId="166" fontId="3" fillId="0" borderId="4" xfId="2" applyNumberFormat="1" applyFont="1" applyBorder="1"/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/>
    <xf numFmtId="41" fontId="1" fillId="0" borderId="0" xfId="2" applyNumberFormat="1" applyFont="1"/>
    <xf numFmtId="41" fontId="0" fillId="0" borderId="0" xfId="2" applyNumberFormat="1" applyFont="1"/>
    <xf numFmtId="167" fontId="0" fillId="0" borderId="0" xfId="0" applyNumberFormat="1"/>
    <xf numFmtId="43" fontId="1" fillId="0" borderId="0" xfId="0" applyNumberFormat="1" applyFont="1"/>
    <xf numFmtId="43" fontId="0" fillId="0" borderId="0" xfId="0" applyNumberFormat="1"/>
    <xf numFmtId="0" fontId="0" fillId="0" borderId="0" xfId="0" applyNumberForma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NumberFormat="1" applyFont="1" applyAlignment="1">
      <alignment vertical="top"/>
    </xf>
    <xf numFmtId="0" fontId="0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4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1" fillId="0" borderId="5" xfId="0" applyNumberFormat="1" applyFont="1" applyBorder="1" applyAlignment="1">
      <alignment horizontal="center"/>
    </xf>
    <xf numFmtId="3" fontId="0" fillId="0" borderId="0" xfId="0" applyNumberFormat="1" applyBorder="1"/>
    <xf numFmtId="43" fontId="1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5" x14ac:dyDescent="0.25"/>
  <cols>
    <col min="1" max="1" width="48.42578125" style="29" customWidth="1"/>
    <col min="2" max="5" width="16.140625" style="21" bestFit="1" customWidth="1"/>
    <col min="6" max="6" width="14.140625" style="21" bestFit="1" customWidth="1"/>
    <col min="7" max="7" width="14.42578125" style="21" customWidth="1"/>
    <col min="8" max="8" width="13.42578125" style="21" bestFit="1" customWidth="1"/>
    <col min="9" max="16384" width="9.140625" style="21"/>
  </cols>
  <sheetData>
    <row r="1" spans="1:8" ht="15.75" x14ac:dyDescent="0.25">
      <c r="A1" s="3" t="s">
        <v>40</v>
      </c>
      <c r="B1"/>
      <c r="C1"/>
      <c r="D1"/>
      <c r="E1"/>
      <c r="F1"/>
      <c r="G1"/>
    </row>
    <row r="2" spans="1:8" x14ac:dyDescent="0.25">
      <c r="A2" s="11" t="s">
        <v>65</v>
      </c>
      <c r="B2"/>
      <c r="C2"/>
      <c r="D2"/>
      <c r="E2"/>
      <c r="F2"/>
      <c r="G2"/>
    </row>
    <row r="3" spans="1:8" x14ac:dyDescent="0.25">
      <c r="A3" s="11" t="s">
        <v>39</v>
      </c>
      <c r="B3"/>
      <c r="C3"/>
      <c r="D3"/>
      <c r="E3"/>
      <c r="F3"/>
      <c r="G3"/>
    </row>
    <row r="4" spans="1:8" s="26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39" t="s">
        <v>66</v>
      </c>
      <c r="B5" s="22"/>
      <c r="C5" s="22"/>
      <c r="D5" s="22"/>
      <c r="E5" s="22"/>
      <c r="F5" s="22"/>
      <c r="G5" s="22"/>
      <c r="H5" s="22"/>
    </row>
    <row r="6" spans="1:8" x14ac:dyDescent="0.25">
      <c r="A6" s="37" t="s">
        <v>67</v>
      </c>
      <c r="B6" s="23">
        <f>SUM(B7:B9)</f>
        <v>140049172</v>
      </c>
      <c r="C6" s="23">
        <f t="shared" ref="C6:H6" si="0">SUM(C7:C9)</f>
        <v>133197233</v>
      </c>
      <c r="D6" s="23">
        <f t="shared" si="0"/>
        <v>123712023</v>
      </c>
      <c r="E6" s="23">
        <f t="shared" si="0"/>
        <v>115608452</v>
      </c>
      <c r="F6" s="23">
        <f t="shared" si="0"/>
        <v>109076318</v>
      </c>
      <c r="G6" s="23">
        <f t="shared" si="0"/>
        <v>104258247</v>
      </c>
      <c r="H6" s="23">
        <f t="shared" si="0"/>
        <v>101542449</v>
      </c>
    </row>
    <row r="7" spans="1:8" ht="15.75" x14ac:dyDescent="0.25">
      <c r="A7" s="32" t="s">
        <v>9</v>
      </c>
      <c r="B7" s="22">
        <v>139449172</v>
      </c>
      <c r="C7" s="22">
        <v>132597233</v>
      </c>
      <c r="D7" s="22">
        <v>123112023</v>
      </c>
      <c r="E7" s="22">
        <v>115008452</v>
      </c>
      <c r="F7" s="22">
        <v>108476318</v>
      </c>
      <c r="G7" s="22">
        <v>103658247</v>
      </c>
      <c r="H7" s="22">
        <v>100942449</v>
      </c>
    </row>
    <row r="8" spans="1:8" ht="15.75" x14ac:dyDescent="0.25">
      <c r="A8" s="32" t="s">
        <v>25</v>
      </c>
      <c r="B8" s="22"/>
      <c r="C8" s="22"/>
      <c r="D8" s="22"/>
      <c r="E8" s="22"/>
      <c r="F8" s="22">
        <v>0</v>
      </c>
      <c r="G8" s="22"/>
      <c r="H8" s="22"/>
    </row>
    <row r="9" spans="1:8" x14ac:dyDescent="0.25">
      <c r="A9" s="33" t="s">
        <v>6</v>
      </c>
      <c r="B9" s="22">
        <v>600000</v>
      </c>
      <c r="C9" s="22">
        <v>600000</v>
      </c>
      <c r="D9" s="22">
        <v>600000</v>
      </c>
      <c r="E9" s="22">
        <v>600000</v>
      </c>
      <c r="F9" s="22">
        <v>600000</v>
      </c>
      <c r="G9" s="22">
        <v>600000</v>
      </c>
      <c r="H9" s="22">
        <v>600000</v>
      </c>
    </row>
    <row r="10" spans="1:8" x14ac:dyDescent="0.25">
      <c r="A10" s="33"/>
      <c r="B10" s="22"/>
      <c r="C10" s="22"/>
      <c r="D10" s="22"/>
      <c r="E10" s="22"/>
      <c r="F10" s="22"/>
      <c r="G10" s="22"/>
      <c r="H10" s="22"/>
    </row>
    <row r="11" spans="1:8" x14ac:dyDescent="0.25">
      <c r="A11" s="37" t="s">
        <v>68</v>
      </c>
      <c r="B11" s="23">
        <v>54899355</v>
      </c>
      <c r="C11" s="23">
        <v>49687938</v>
      </c>
      <c r="D11" s="23">
        <v>59279862</v>
      </c>
      <c r="E11" s="23">
        <v>55958154</v>
      </c>
      <c r="F11" s="23">
        <f>SUM(F12:F17)</f>
        <v>49358620</v>
      </c>
      <c r="G11" s="23">
        <f>SUM(G12:G17)</f>
        <v>40031012</v>
      </c>
      <c r="H11" s="23">
        <f>SUM(H12:H17)</f>
        <v>27130533</v>
      </c>
    </row>
    <row r="12" spans="1:8" x14ac:dyDescent="0.25">
      <c r="A12" s="33" t="s">
        <v>26</v>
      </c>
      <c r="B12" s="23"/>
      <c r="C12" s="23"/>
      <c r="D12" s="23"/>
      <c r="E12" s="23"/>
      <c r="F12" s="22">
        <v>25620056</v>
      </c>
      <c r="G12" s="22">
        <v>21347030</v>
      </c>
      <c r="H12" s="22">
        <v>12876126</v>
      </c>
    </row>
    <row r="13" spans="1:8" x14ac:dyDescent="0.25">
      <c r="A13" s="33" t="s">
        <v>27</v>
      </c>
      <c r="B13" s="23"/>
      <c r="C13" s="23"/>
      <c r="D13" s="23"/>
      <c r="E13" s="23"/>
      <c r="F13" s="22">
        <v>6888509</v>
      </c>
      <c r="G13" s="22">
        <v>1728969</v>
      </c>
      <c r="H13" s="22">
        <v>1693628</v>
      </c>
    </row>
    <row r="14" spans="1:8" x14ac:dyDescent="0.25">
      <c r="A14" s="33" t="s">
        <v>28</v>
      </c>
      <c r="B14" s="23"/>
      <c r="C14" s="23"/>
      <c r="D14" s="23"/>
      <c r="E14" s="23"/>
      <c r="F14" s="22">
        <v>16176046</v>
      </c>
      <c r="G14" s="22">
        <v>16266616</v>
      </c>
      <c r="H14" s="22">
        <v>12481813</v>
      </c>
    </row>
    <row r="15" spans="1:8" x14ac:dyDescent="0.25">
      <c r="A15" s="33" t="s">
        <v>29</v>
      </c>
      <c r="B15" s="23"/>
      <c r="C15" s="23"/>
      <c r="D15" s="23"/>
      <c r="E15" s="23"/>
      <c r="F15" s="22">
        <v>674009</v>
      </c>
      <c r="G15" s="22">
        <v>688397</v>
      </c>
      <c r="H15" s="22">
        <v>78966</v>
      </c>
    </row>
    <row r="16" spans="1:8" x14ac:dyDescent="0.25">
      <c r="A16" s="34" t="s">
        <v>7</v>
      </c>
      <c r="B16" s="22">
        <v>3617073</v>
      </c>
      <c r="C16" s="22">
        <v>2893658</v>
      </c>
      <c r="D16" s="22">
        <v>2170243</v>
      </c>
      <c r="E16" s="22">
        <v>1446828</v>
      </c>
      <c r="F16" s="22"/>
      <c r="G16" s="22"/>
      <c r="H16" s="22"/>
    </row>
    <row r="17" spans="1:8" x14ac:dyDescent="0.25">
      <c r="A17" s="34" t="s">
        <v>8</v>
      </c>
      <c r="B17" s="22">
        <v>104400000</v>
      </c>
      <c r="C17" s="22">
        <v>126000000</v>
      </c>
      <c r="D17" s="22">
        <v>147600000</v>
      </c>
      <c r="E17" s="22"/>
      <c r="F17" s="22"/>
      <c r="G17" s="22"/>
      <c r="H17" s="22"/>
    </row>
    <row r="18" spans="1:8" x14ac:dyDescent="0.25">
      <c r="A18" s="34"/>
      <c r="B18" s="22"/>
      <c r="C18" s="22"/>
      <c r="D18" s="22"/>
      <c r="E18" s="22"/>
      <c r="F18" s="22"/>
      <c r="G18" s="22"/>
      <c r="H18" s="22"/>
    </row>
    <row r="19" spans="1:8" ht="15.75" x14ac:dyDescent="0.25">
      <c r="A19" s="30"/>
      <c r="B19" s="23">
        <f t="shared" ref="B19:F19" si="1">SUM(B6,B11:B17)</f>
        <v>302965600</v>
      </c>
      <c r="C19" s="23">
        <f t="shared" si="1"/>
        <v>311778829</v>
      </c>
      <c r="D19" s="23">
        <f t="shared" si="1"/>
        <v>332762128</v>
      </c>
      <c r="E19" s="23">
        <f t="shared" si="1"/>
        <v>173013434</v>
      </c>
      <c r="F19" s="23">
        <f t="shared" si="1"/>
        <v>207793558</v>
      </c>
      <c r="G19" s="23">
        <f>SUM(G6,G11)</f>
        <v>144289259</v>
      </c>
      <c r="H19" s="23">
        <f>SUM(H6,H11)</f>
        <v>128672982</v>
      </c>
    </row>
    <row r="20" spans="1:8" ht="15.75" x14ac:dyDescent="0.25">
      <c r="A20" s="30"/>
      <c r="B20" s="23"/>
      <c r="C20" s="23"/>
      <c r="D20" s="23"/>
      <c r="E20" s="23"/>
      <c r="F20" s="23"/>
      <c r="G20" s="23"/>
      <c r="H20" s="22"/>
    </row>
    <row r="21" spans="1:8" ht="15.75" x14ac:dyDescent="0.25">
      <c r="A21" s="40" t="s">
        <v>69</v>
      </c>
    </row>
    <row r="22" spans="1:8" ht="15.75" x14ac:dyDescent="0.25">
      <c r="A22" s="41" t="s">
        <v>70</v>
      </c>
    </row>
    <row r="23" spans="1:8" x14ac:dyDescent="0.25">
      <c r="A23" s="37" t="s">
        <v>72</v>
      </c>
      <c r="B23" s="23">
        <f>SUM(B24:B27)</f>
        <v>527194407</v>
      </c>
      <c r="C23" s="23">
        <f t="shared" ref="C23:F23" si="2">SUM(C24:C27)</f>
        <v>567367458</v>
      </c>
      <c r="D23" s="23">
        <f t="shared" si="2"/>
        <v>607222220</v>
      </c>
      <c r="E23" s="23">
        <f t="shared" si="2"/>
        <v>469595432</v>
      </c>
      <c r="F23" s="23">
        <f t="shared" si="2"/>
        <v>374937379</v>
      </c>
      <c r="G23" s="23">
        <f t="shared" ref="G23:H23" si="3">SUM(G24:G27)</f>
        <v>391290291</v>
      </c>
      <c r="H23" s="23">
        <f t="shared" si="3"/>
        <v>392892081</v>
      </c>
    </row>
    <row r="24" spans="1:8" x14ac:dyDescent="0.25">
      <c r="A24" s="34" t="s">
        <v>3</v>
      </c>
      <c r="B24" s="22">
        <v>87295109</v>
      </c>
      <c r="C24" s="22">
        <v>78289109</v>
      </c>
      <c r="D24" s="22">
        <v>71662036</v>
      </c>
      <c r="E24" s="22">
        <v>71662036</v>
      </c>
      <c r="F24" s="22">
        <v>71662036</v>
      </c>
      <c r="G24" s="22">
        <v>71662036</v>
      </c>
      <c r="H24" s="21">
        <v>71662036</v>
      </c>
    </row>
    <row r="25" spans="1:8" x14ac:dyDescent="0.25">
      <c r="A25" s="34" t="s">
        <v>4</v>
      </c>
      <c r="B25" s="22">
        <v>66799688</v>
      </c>
      <c r="C25" s="22">
        <v>115469398</v>
      </c>
      <c r="D25" s="22">
        <v>170740446</v>
      </c>
      <c r="E25" s="22">
        <v>204924456</v>
      </c>
      <c r="F25" s="22"/>
      <c r="G25" s="22"/>
    </row>
    <row r="26" spans="1:8" x14ac:dyDescent="0.25">
      <c r="A26" s="34"/>
      <c r="B26" s="22"/>
      <c r="C26" s="22"/>
      <c r="D26" s="22"/>
      <c r="E26" s="22"/>
      <c r="F26" s="22"/>
      <c r="G26" s="22"/>
    </row>
    <row r="27" spans="1:8" x14ac:dyDescent="0.25">
      <c r="A27" s="37" t="s">
        <v>71</v>
      </c>
      <c r="B27" s="23">
        <v>373099610</v>
      </c>
      <c r="C27" s="23">
        <f>376031270-2422319</f>
        <v>373608951</v>
      </c>
      <c r="D27" s="23">
        <f>367965471-3145733</f>
        <v>364819738</v>
      </c>
      <c r="E27" s="23">
        <f>83161400+109847540</f>
        <v>193008940</v>
      </c>
      <c r="F27" s="23">
        <f>SUM(F28:F34)</f>
        <v>303275343</v>
      </c>
      <c r="G27" s="23">
        <f>SUM(G28:G34)</f>
        <v>319628255</v>
      </c>
      <c r="H27" s="23">
        <f>SUM(H28:H34)</f>
        <v>321230045</v>
      </c>
    </row>
    <row r="28" spans="1:8" x14ac:dyDescent="0.25">
      <c r="A28" s="34" t="s">
        <v>30</v>
      </c>
      <c r="B28" s="23"/>
      <c r="C28" s="23"/>
      <c r="D28" s="23"/>
      <c r="E28" s="23"/>
      <c r="F28" s="22">
        <v>52218381</v>
      </c>
      <c r="G28" s="22">
        <v>53688258</v>
      </c>
      <c r="H28" s="21">
        <v>38650006</v>
      </c>
    </row>
    <row r="29" spans="1:8" x14ac:dyDescent="0.25">
      <c r="A29" s="34" t="s">
        <v>31</v>
      </c>
      <c r="B29" s="23"/>
      <c r="C29" s="23"/>
      <c r="D29" s="23"/>
      <c r="E29" s="23"/>
      <c r="F29" s="22">
        <v>21541521</v>
      </c>
      <c r="G29" s="22">
        <v>19996737</v>
      </c>
      <c r="H29" s="21">
        <v>22072295</v>
      </c>
    </row>
    <row r="30" spans="1:8" x14ac:dyDescent="0.25">
      <c r="A30" s="34" t="s">
        <v>32</v>
      </c>
      <c r="B30" s="23"/>
      <c r="C30" s="23"/>
      <c r="D30" s="23"/>
      <c r="E30" s="23"/>
      <c r="F30" s="22">
        <v>6460039</v>
      </c>
      <c r="G30" s="22">
        <v>6460039</v>
      </c>
      <c r="H30" s="21">
        <v>6460039</v>
      </c>
    </row>
    <row r="31" spans="1:8" x14ac:dyDescent="0.25">
      <c r="A31" s="34" t="s">
        <v>33</v>
      </c>
      <c r="B31" s="23"/>
      <c r="C31" s="23"/>
      <c r="D31" s="23"/>
      <c r="E31" s="23"/>
      <c r="F31" s="22">
        <v>215418206</v>
      </c>
      <c r="G31" s="22">
        <v>232110197</v>
      </c>
      <c r="H31" s="21">
        <v>245685754</v>
      </c>
    </row>
    <row r="32" spans="1:8" x14ac:dyDescent="0.25">
      <c r="A32" s="34" t="s">
        <v>34</v>
      </c>
      <c r="B32" s="23"/>
      <c r="C32" s="23"/>
      <c r="D32" s="23"/>
      <c r="E32" s="23"/>
      <c r="F32" s="22">
        <v>3043930</v>
      </c>
      <c r="G32" s="22">
        <v>2779758</v>
      </c>
      <c r="H32" s="21">
        <v>3768685</v>
      </c>
    </row>
    <row r="33" spans="1:8" x14ac:dyDescent="0.25">
      <c r="A33" s="34" t="s">
        <v>35</v>
      </c>
      <c r="B33" s="23"/>
      <c r="C33" s="23"/>
      <c r="D33" s="23"/>
      <c r="E33" s="23"/>
      <c r="F33" s="22">
        <v>3899256</v>
      </c>
      <c r="G33" s="22">
        <v>3899256</v>
      </c>
      <c r="H33" s="21">
        <v>3899256</v>
      </c>
    </row>
    <row r="34" spans="1:8" x14ac:dyDescent="0.25">
      <c r="A34" s="34" t="s">
        <v>36</v>
      </c>
      <c r="B34" s="23"/>
      <c r="C34" s="23"/>
      <c r="D34" s="23"/>
      <c r="E34" s="23"/>
      <c r="F34" s="22">
        <v>694010</v>
      </c>
      <c r="G34" s="22">
        <v>694010</v>
      </c>
      <c r="H34" s="21">
        <v>694010</v>
      </c>
    </row>
    <row r="35" spans="1:8" x14ac:dyDescent="0.25">
      <c r="A35" s="34"/>
      <c r="B35" s="22"/>
      <c r="C35" s="22"/>
      <c r="D35" s="22"/>
      <c r="E35" s="22"/>
      <c r="F35" s="22"/>
      <c r="G35" s="22"/>
    </row>
    <row r="36" spans="1:8" ht="15.75" x14ac:dyDescent="0.25">
      <c r="A36" s="31"/>
      <c r="B36" s="23">
        <f t="shared" ref="B36:H36" si="4">B38+B23</f>
        <v>302965600</v>
      </c>
      <c r="C36" s="23">
        <f t="shared" si="4"/>
        <v>311778829</v>
      </c>
      <c r="D36" s="23">
        <f t="shared" si="4"/>
        <v>332762128</v>
      </c>
      <c r="E36" s="23">
        <f t="shared" si="4"/>
        <v>173013434</v>
      </c>
      <c r="F36" s="23">
        <f t="shared" si="4"/>
        <v>158434938</v>
      </c>
      <c r="G36" s="23">
        <f t="shared" si="4"/>
        <v>144289259</v>
      </c>
      <c r="H36" s="23">
        <f t="shared" si="4"/>
        <v>128672982</v>
      </c>
    </row>
    <row r="37" spans="1:8" x14ac:dyDescent="0.25">
      <c r="A37" s="34"/>
      <c r="B37" s="22"/>
      <c r="C37" s="22"/>
      <c r="D37" s="22"/>
      <c r="E37" s="22"/>
      <c r="F37" s="22"/>
      <c r="G37" s="22"/>
      <c r="H37" s="22"/>
    </row>
    <row r="38" spans="1:8" x14ac:dyDescent="0.25">
      <c r="A38" s="37" t="s">
        <v>73</v>
      </c>
      <c r="B38" s="24">
        <f>SUM(B39:B41)</f>
        <v>-224228807</v>
      </c>
      <c r="C38" s="24">
        <f t="shared" ref="C38:F38" si="5">SUM(C39:C41)</f>
        <v>-255588629</v>
      </c>
      <c r="D38" s="24">
        <f t="shared" si="5"/>
        <v>-274460092</v>
      </c>
      <c r="E38" s="24">
        <f t="shared" si="5"/>
        <v>-296581998</v>
      </c>
      <c r="F38" s="24">
        <f t="shared" si="5"/>
        <v>-216502441</v>
      </c>
      <c r="G38" s="24">
        <f t="shared" ref="G38:H38" si="6">SUM(G39:G41)</f>
        <v>-247001032</v>
      </c>
      <c r="H38" s="24">
        <f t="shared" si="6"/>
        <v>-264219099</v>
      </c>
    </row>
    <row r="39" spans="1:8" x14ac:dyDescent="0.25">
      <c r="A39" s="29" t="s">
        <v>2</v>
      </c>
      <c r="B39" s="21">
        <v>75566000</v>
      </c>
      <c r="C39" s="22">
        <v>75566000</v>
      </c>
      <c r="D39" s="21">
        <v>75566000</v>
      </c>
      <c r="E39" s="22">
        <v>75566000</v>
      </c>
      <c r="F39" s="22">
        <v>75566000</v>
      </c>
      <c r="G39" s="21">
        <v>75566000</v>
      </c>
      <c r="H39" s="21">
        <v>75566000</v>
      </c>
    </row>
    <row r="40" spans="1:8" x14ac:dyDescent="0.25">
      <c r="A40" s="29" t="s">
        <v>5</v>
      </c>
      <c r="B40" s="21">
        <v>180146</v>
      </c>
      <c r="C40" s="22">
        <v>180146</v>
      </c>
      <c r="D40" s="21">
        <v>180146</v>
      </c>
      <c r="E40" s="22">
        <v>180146</v>
      </c>
      <c r="F40" s="22">
        <v>180146</v>
      </c>
      <c r="G40" s="21">
        <v>180146</v>
      </c>
      <c r="H40" s="21">
        <v>180146</v>
      </c>
    </row>
    <row r="41" spans="1:8" x14ac:dyDescent="0.25">
      <c r="A41" s="29" t="s">
        <v>19</v>
      </c>
      <c r="B41" s="25">
        <v>-299974953</v>
      </c>
      <c r="C41" s="25">
        <v>-331334775</v>
      </c>
      <c r="D41" s="25">
        <v>-350206238</v>
      </c>
      <c r="E41" s="25">
        <v>-372328144</v>
      </c>
      <c r="F41" s="25">
        <v>-292248587</v>
      </c>
      <c r="G41" s="21">
        <v>-322747178</v>
      </c>
      <c r="H41" s="21">
        <v>-339965245</v>
      </c>
    </row>
    <row r="42" spans="1:8" x14ac:dyDescent="0.25">
      <c r="C42" s="22"/>
      <c r="E42" s="22"/>
      <c r="F42" s="22"/>
    </row>
    <row r="43" spans="1:8" s="28" customFormat="1" x14ac:dyDescent="0.25">
      <c r="A43" s="35" t="s">
        <v>74</v>
      </c>
      <c r="B43" s="27">
        <f t="shared" ref="B43:G43" si="7">B38/(B39/10)</f>
        <v>-29.67324021385279</v>
      </c>
      <c r="C43" s="27">
        <f t="shared" si="7"/>
        <v>-33.823231215096733</v>
      </c>
      <c r="D43" s="27">
        <f t="shared" si="7"/>
        <v>-36.320579625757617</v>
      </c>
      <c r="E43" s="27">
        <f t="shared" si="7"/>
        <v>-39.248074266204377</v>
      </c>
      <c r="F43" s="27">
        <f t="shared" si="7"/>
        <v>-28.650774290024614</v>
      </c>
      <c r="G43" s="27">
        <f t="shared" si="7"/>
        <v>-32.686794590159593</v>
      </c>
      <c r="H43" s="27">
        <f t="shared" ref="H43" si="8">H38/(H39/10)</f>
        <v>-34.965341423391472</v>
      </c>
    </row>
    <row r="44" spans="1:8" x14ac:dyDescent="0.25">
      <c r="A44" s="35" t="s">
        <v>75</v>
      </c>
      <c r="B44" s="23">
        <f>B39/10</f>
        <v>7556600</v>
      </c>
      <c r="C44" s="23">
        <f>C39/10</f>
        <v>7556600</v>
      </c>
      <c r="D44" s="23">
        <f t="shared" ref="D44:G44" si="9">D39/10</f>
        <v>7556600</v>
      </c>
      <c r="E44" s="23">
        <f t="shared" si="9"/>
        <v>7556600</v>
      </c>
      <c r="F44" s="23">
        <f t="shared" si="9"/>
        <v>7556600</v>
      </c>
      <c r="G44" s="23">
        <f t="shared" si="9"/>
        <v>7556600</v>
      </c>
      <c r="H44" s="23">
        <f t="shared" ref="H44" si="10">H39/10</f>
        <v>7556600</v>
      </c>
    </row>
    <row r="45" spans="1:8" x14ac:dyDescent="0.25">
      <c r="B45" s="23"/>
      <c r="C45" s="23"/>
      <c r="D45" s="23"/>
      <c r="E45" s="23"/>
      <c r="F45" s="23"/>
    </row>
    <row r="47" spans="1:8" x14ac:dyDescent="0.25">
      <c r="B47" s="23"/>
      <c r="C47" s="23"/>
      <c r="D47" s="23"/>
      <c r="E47" s="23"/>
      <c r="F47" s="2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5" x14ac:dyDescent="0.25"/>
  <cols>
    <col min="1" max="1" width="50.140625" customWidth="1"/>
    <col min="2" max="3" width="14.5703125" bestFit="1" customWidth="1"/>
    <col min="4" max="4" width="15.42578125" bestFit="1" customWidth="1"/>
    <col min="5" max="6" width="14.5703125" bestFit="1" customWidth="1"/>
    <col min="7" max="7" width="12.7109375" bestFit="1" customWidth="1"/>
    <col min="8" max="8" width="11.140625" bestFit="1" customWidth="1"/>
  </cols>
  <sheetData>
    <row r="1" spans="1:8" ht="15.75" x14ac:dyDescent="0.25">
      <c r="A1" s="3" t="s">
        <v>40</v>
      </c>
    </row>
    <row r="2" spans="1:8" x14ac:dyDescent="0.25">
      <c r="A2" s="11" t="s">
        <v>53</v>
      </c>
    </row>
    <row r="3" spans="1:8" x14ac:dyDescent="0.25">
      <c r="A3" s="11" t="s">
        <v>39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35" t="s">
        <v>54</v>
      </c>
      <c r="B5" s="1">
        <v>303950953</v>
      </c>
      <c r="C5" s="1">
        <v>230937869</v>
      </c>
      <c r="D5" s="1">
        <v>243566107</v>
      </c>
      <c r="E5" s="1">
        <v>214781016</v>
      </c>
      <c r="F5" s="1">
        <v>246638747</v>
      </c>
      <c r="G5" s="1">
        <v>237419027</v>
      </c>
      <c r="H5" s="1">
        <v>164821118</v>
      </c>
    </row>
    <row r="6" spans="1:8" x14ac:dyDescent="0.25">
      <c r="A6" t="s">
        <v>55</v>
      </c>
      <c r="B6" s="5">
        <v>299182835</v>
      </c>
      <c r="C6" s="5">
        <v>243693752</v>
      </c>
      <c r="D6" s="5">
        <v>243343503</v>
      </c>
      <c r="E6" s="5">
        <v>214498667</v>
      </c>
      <c r="F6" s="5">
        <v>246229710</v>
      </c>
      <c r="G6" s="5">
        <v>237050120</v>
      </c>
      <c r="H6" s="5">
        <v>160081110</v>
      </c>
    </row>
    <row r="7" spans="1:8" x14ac:dyDescent="0.25">
      <c r="A7" s="35" t="s">
        <v>0</v>
      </c>
      <c r="B7" s="4">
        <f>B5-B6</f>
        <v>4768118</v>
      </c>
      <c r="C7" s="4">
        <f t="shared" ref="C7:F7" si="0">C5-C6</f>
        <v>-12755883</v>
      </c>
      <c r="D7" s="4">
        <f t="shared" si="0"/>
        <v>222604</v>
      </c>
      <c r="E7" s="4">
        <f t="shared" si="0"/>
        <v>282349</v>
      </c>
      <c r="F7" s="4">
        <f t="shared" si="0"/>
        <v>409037</v>
      </c>
      <c r="G7" s="4">
        <f t="shared" ref="G7:H7" si="1">G5-G6</f>
        <v>368907</v>
      </c>
      <c r="H7" s="4">
        <f t="shared" si="1"/>
        <v>4740008</v>
      </c>
    </row>
    <row r="8" spans="1:8" x14ac:dyDescent="0.25">
      <c r="A8" s="23"/>
      <c r="B8" s="4"/>
      <c r="C8" s="4"/>
      <c r="D8" s="4"/>
      <c r="E8" s="4"/>
      <c r="F8" s="9"/>
      <c r="G8" s="9"/>
    </row>
    <row r="9" spans="1:8" x14ac:dyDescent="0.25">
      <c r="A9" s="35" t="s">
        <v>56</v>
      </c>
      <c r="B9" s="4">
        <f>SUM(B10)</f>
        <v>13323290</v>
      </c>
      <c r="C9" s="4">
        <f t="shared" ref="C9:F9" si="2">SUM(C10)</f>
        <v>13252717</v>
      </c>
      <c r="D9" s="4">
        <f t="shared" si="2"/>
        <v>-13664350</v>
      </c>
      <c r="E9" s="4">
        <f t="shared" si="2"/>
        <v>11857687</v>
      </c>
      <c r="F9" s="4">
        <f t="shared" si="2"/>
        <v>18523510</v>
      </c>
      <c r="G9" s="4">
        <f>SUM(G10:G11)</f>
        <v>20757990</v>
      </c>
      <c r="H9" s="4">
        <f>SUM(H10:H11)</f>
        <v>15856741</v>
      </c>
    </row>
    <row r="10" spans="1:8" x14ac:dyDescent="0.25">
      <c r="A10" s="6" t="s">
        <v>10</v>
      </c>
      <c r="B10" s="7">
        <v>13323290</v>
      </c>
      <c r="C10" s="7">
        <v>13252717</v>
      </c>
      <c r="D10" s="7">
        <v>-13664350</v>
      </c>
      <c r="E10" s="7">
        <v>11857687</v>
      </c>
      <c r="F10" s="7">
        <v>18523510</v>
      </c>
      <c r="G10" s="1">
        <v>20651229</v>
      </c>
      <c r="H10" s="1">
        <v>15677439</v>
      </c>
    </row>
    <row r="11" spans="1:8" x14ac:dyDescent="0.25">
      <c r="A11" s="6" t="s">
        <v>37</v>
      </c>
      <c r="B11" s="7"/>
      <c r="C11" s="7"/>
      <c r="D11" s="7"/>
      <c r="E11" s="7"/>
      <c r="F11" s="7"/>
      <c r="G11" s="1">
        <v>106761</v>
      </c>
      <c r="H11" s="1">
        <v>179302</v>
      </c>
    </row>
    <row r="13" spans="1:8" x14ac:dyDescent="0.25">
      <c r="A13" s="23" t="s">
        <v>1</v>
      </c>
      <c r="B13" s="4">
        <f t="shared" ref="B13:H13" si="3">B7-B9</f>
        <v>-8555172</v>
      </c>
      <c r="C13" s="4">
        <f t="shared" si="3"/>
        <v>-26008600</v>
      </c>
      <c r="D13" s="4">
        <f t="shared" si="3"/>
        <v>13886954</v>
      </c>
      <c r="E13" s="4">
        <f t="shared" si="3"/>
        <v>-11575338</v>
      </c>
      <c r="F13" s="4">
        <f t="shared" si="3"/>
        <v>-18114473</v>
      </c>
      <c r="G13" s="4">
        <f t="shared" si="3"/>
        <v>-20389083</v>
      </c>
      <c r="H13" s="4">
        <f t="shared" si="3"/>
        <v>-11116733</v>
      </c>
    </row>
    <row r="14" spans="1:8" x14ac:dyDescent="0.25">
      <c r="A14" s="36" t="s">
        <v>57</v>
      </c>
      <c r="B14" s="4"/>
      <c r="C14" s="4"/>
      <c r="D14" s="4"/>
      <c r="E14" s="4"/>
      <c r="F14" s="4"/>
      <c r="G14" s="4"/>
    </row>
    <row r="15" spans="1:8" x14ac:dyDescent="0.25">
      <c r="A15" s="6" t="s">
        <v>11</v>
      </c>
      <c r="B15" s="7">
        <v>4368694</v>
      </c>
      <c r="C15" s="7">
        <v>4658408</v>
      </c>
      <c r="D15" s="7">
        <v>-4699018</v>
      </c>
      <c r="E15" s="7">
        <v>9902225</v>
      </c>
      <c r="F15">
        <v>8726849</v>
      </c>
      <c r="G15" s="1">
        <v>8684993</v>
      </c>
      <c r="H15" s="1">
        <v>5344148</v>
      </c>
    </row>
    <row r="16" spans="1:8" x14ac:dyDescent="0.25">
      <c r="A16" s="6"/>
      <c r="B16" s="7"/>
      <c r="C16" s="7"/>
      <c r="D16" s="7"/>
      <c r="E16" s="7"/>
      <c r="G16" s="1"/>
    </row>
    <row r="17" spans="1:8" x14ac:dyDescent="0.25">
      <c r="A17" s="35" t="s">
        <v>58</v>
      </c>
      <c r="B17" s="4">
        <f>B13-B15</f>
        <v>-12923866</v>
      </c>
      <c r="C17" s="4">
        <f t="shared" ref="C17:H17" si="4">C13-C15</f>
        <v>-30667008</v>
      </c>
      <c r="D17" s="4">
        <f t="shared" si="4"/>
        <v>18585972</v>
      </c>
      <c r="E17" s="4">
        <f t="shared" si="4"/>
        <v>-21477563</v>
      </c>
      <c r="F17" s="4">
        <f t="shared" si="4"/>
        <v>-26841322</v>
      </c>
      <c r="G17" s="4">
        <f t="shared" si="4"/>
        <v>-29074076</v>
      </c>
      <c r="H17" s="4">
        <f t="shared" si="4"/>
        <v>-16460881</v>
      </c>
    </row>
    <row r="18" spans="1:8" x14ac:dyDescent="0.25">
      <c r="A18" s="22" t="s">
        <v>59</v>
      </c>
      <c r="B18" s="7"/>
      <c r="C18" s="7"/>
      <c r="D18" s="7"/>
      <c r="E18" s="7"/>
      <c r="G18" s="1"/>
    </row>
    <row r="19" spans="1:8" x14ac:dyDescent="0.25">
      <c r="A19" s="22" t="s">
        <v>76</v>
      </c>
      <c r="B19" s="7"/>
      <c r="C19" s="7"/>
      <c r="D19" s="7"/>
      <c r="E19" s="7"/>
      <c r="G19" s="1"/>
      <c r="H19" s="1">
        <v>231741</v>
      </c>
    </row>
    <row r="20" spans="1:8" x14ac:dyDescent="0.25">
      <c r="A20" s="35" t="s">
        <v>60</v>
      </c>
      <c r="B20" s="4">
        <f t="shared" ref="B20:G20" si="5">B17-B18+B19</f>
        <v>-12923866</v>
      </c>
      <c r="C20" s="4">
        <f t="shared" si="5"/>
        <v>-30667008</v>
      </c>
      <c r="D20" s="4">
        <f t="shared" si="5"/>
        <v>18585972</v>
      </c>
      <c r="E20" s="4">
        <f t="shared" si="5"/>
        <v>-21477563</v>
      </c>
      <c r="F20" s="4">
        <f t="shared" si="5"/>
        <v>-26841322</v>
      </c>
      <c r="G20" s="4">
        <f t="shared" si="5"/>
        <v>-29074076</v>
      </c>
      <c r="H20" s="4">
        <f>H17-H18+H19</f>
        <v>-16229140</v>
      </c>
    </row>
    <row r="21" spans="1:8" x14ac:dyDescent="0.25">
      <c r="A21" s="22"/>
      <c r="B21" s="7"/>
      <c r="C21" s="7"/>
      <c r="D21" s="7"/>
      <c r="E21" s="7"/>
      <c r="G21" s="1"/>
      <c r="H21" s="8"/>
    </row>
    <row r="22" spans="1:8" x14ac:dyDescent="0.25">
      <c r="A22" s="37" t="s">
        <v>61</v>
      </c>
      <c r="B22" s="7">
        <f>SUM(B23:B24)</f>
        <v>1619755</v>
      </c>
      <c r="C22" s="7">
        <f t="shared" ref="C22:H22" si="6">SUM(C23:C24)</f>
        <v>692814</v>
      </c>
      <c r="D22" s="7">
        <f t="shared" si="6"/>
        <v>730698</v>
      </c>
      <c r="E22" s="7">
        <f t="shared" si="6"/>
        <v>644343</v>
      </c>
      <c r="F22" s="7">
        <f t="shared" si="6"/>
        <v>1479832</v>
      </c>
      <c r="G22" s="7">
        <f t="shared" si="6"/>
        <v>1424514</v>
      </c>
      <c r="H22" s="7">
        <f t="shared" si="6"/>
        <v>988927</v>
      </c>
    </row>
    <row r="23" spans="1:8" x14ac:dyDescent="0.25">
      <c r="A23" s="6" t="s">
        <v>18</v>
      </c>
      <c r="B23" s="7">
        <v>100000</v>
      </c>
      <c r="C23" s="7">
        <v>0</v>
      </c>
      <c r="D23" s="12">
        <v>0</v>
      </c>
      <c r="E23" s="12">
        <v>0</v>
      </c>
      <c r="F23" s="7"/>
      <c r="H23" s="8"/>
    </row>
    <row r="24" spans="1:8" x14ac:dyDescent="0.25">
      <c r="A24" s="6" t="s">
        <v>12</v>
      </c>
      <c r="B24" s="7">
        <v>1519755</v>
      </c>
      <c r="C24" s="7">
        <v>692814</v>
      </c>
      <c r="D24" s="12">
        <v>730698</v>
      </c>
      <c r="E24" s="12">
        <v>644343</v>
      </c>
      <c r="F24" s="7">
        <v>1479832</v>
      </c>
      <c r="G24" s="1">
        <v>1424514</v>
      </c>
      <c r="H24" s="43">
        <v>988927</v>
      </c>
    </row>
    <row r="25" spans="1:8" x14ac:dyDescent="0.25">
      <c r="A25" s="35" t="s">
        <v>62</v>
      </c>
      <c r="B25" s="10">
        <f>B20-B22</f>
        <v>-14543621</v>
      </c>
      <c r="C25" s="10">
        <f t="shared" ref="C25:H25" si="7">C20-C22</f>
        <v>-31359822</v>
      </c>
      <c r="D25" s="10">
        <f t="shared" si="7"/>
        <v>17855274</v>
      </c>
      <c r="E25" s="10">
        <f t="shared" si="7"/>
        <v>-22121906</v>
      </c>
      <c r="F25" s="10">
        <f t="shared" si="7"/>
        <v>-28321154</v>
      </c>
      <c r="G25" s="10">
        <f t="shared" si="7"/>
        <v>-30498590</v>
      </c>
      <c r="H25" s="10">
        <f t="shared" si="7"/>
        <v>-17218067</v>
      </c>
    </row>
    <row r="26" spans="1:8" x14ac:dyDescent="0.25">
      <c r="A26" s="2"/>
      <c r="B26" s="11"/>
      <c r="C26" s="9"/>
      <c r="D26" s="9"/>
      <c r="E26" s="9"/>
      <c r="F26" s="9"/>
      <c r="G26" s="9"/>
      <c r="H26" s="8"/>
    </row>
    <row r="27" spans="1:8" x14ac:dyDescent="0.25">
      <c r="A27" s="35" t="s">
        <v>63</v>
      </c>
      <c r="B27" s="14">
        <f>B25/('1'!B39/10)</f>
        <v>-1.9246249636079718</v>
      </c>
      <c r="C27" s="14">
        <f>C25/('1'!C39/10)</f>
        <v>-4.1499910012439454</v>
      </c>
      <c r="D27" s="14">
        <f>D25/('1'!D39/10)</f>
        <v>2.3628713971892119</v>
      </c>
      <c r="E27" s="14">
        <f>E25/('1'!E39/10)</f>
        <v>-2.9274946404467617</v>
      </c>
      <c r="F27" s="14">
        <f>F25/('1'!F39/10)</f>
        <v>-3.7478699415080858</v>
      </c>
      <c r="G27" s="42">
        <f>G25/('1'!G39/10)</f>
        <v>-4.0360201678003333</v>
      </c>
      <c r="H27" s="42">
        <f>H25/('1'!H39/10)</f>
        <v>-2.2785468332318768</v>
      </c>
    </row>
    <row r="28" spans="1:8" x14ac:dyDescent="0.25">
      <c r="A28" s="36" t="s">
        <v>64</v>
      </c>
      <c r="B28" s="38">
        <f>'1'!B39/10</f>
        <v>7556600</v>
      </c>
      <c r="C28" s="38">
        <f>'1'!C39/10</f>
        <v>7556600</v>
      </c>
      <c r="D28" s="38">
        <f>'1'!D39/10</f>
        <v>7556600</v>
      </c>
      <c r="E28" s="38">
        <f>'1'!E39/10</f>
        <v>7556600</v>
      </c>
      <c r="F28" s="38">
        <f>'1'!F39/10</f>
        <v>7556600</v>
      </c>
      <c r="G28" s="38">
        <f>'1'!G39/10</f>
        <v>7556600</v>
      </c>
      <c r="H28" s="38">
        <f>'1'!H39/10</f>
        <v>7556600</v>
      </c>
    </row>
    <row r="29" spans="1:8" x14ac:dyDescent="0.25">
      <c r="H29" s="8"/>
    </row>
    <row r="49" spans="1:1" x14ac:dyDescent="0.25">
      <c r="A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8" sqref="I18"/>
    </sheetView>
  </sheetViews>
  <sheetFormatPr defaultRowHeight="15" x14ac:dyDescent="0.25"/>
  <cols>
    <col min="1" max="1" width="47.5703125" customWidth="1"/>
    <col min="2" max="2" width="16.140625" bestFit="1" customWidth="1"/>
    <col min="3" max="3" width="14.42578125" customWidth="1"/>
    <col min="4" max="5" width="15.140625" bestFit="1" customWidth="1"/>
    <col min="6" max="6" width="16.140625" bestFit="1" customWidth="1"/>
    <col min="7" max="7" width="16" bestFit="1" customWidth="1"/>
    <col min="8" max="8" width="15.28515625" bestFit="1" customWidth="1"/>
  </cols>
  <sheetData>
    <row r="1" spans="1:8" ht="15.75" x14ac:dyDescent="0.25">
      <c r="A1" s="3" t="s">
        <v>40</v>
      </c>
    </row>
    <row r="2" spans="1:8" x14ac:dyDescent="0.25">
      <c r="A2" s="11" t="s">
        <v>52</v>
      </c>
    </row>
    <row r="3" spans="1:8" x14ac:dyDescent="0.25">
      <c r="A3" s="11" t="s">
        <v>39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35" t="s">
        <v>44</v>
      </c>
    </row>
    <row r="6" spans="1:8" x14ac:dyDescent="0.25">
      <c r="A6" t="s">
        <v>13</v>
      </c>
      <c r="B6" s="18">
        <v>149780129</v>
      </c>
      <c r="C6" s="18">
        <v>101869558</v>
      </c>
      <c r="D6" s="18">
        <v>78457740</v>
      </c>
      <c r="E6" s="18">
        <v>82778581</v>
      </c>
      <c r="F6" s="18">
        <v>109685015</v>
      </c>
      <c r="G6" s="18">
        <v>90847702</v>
      </c>
      <c r="H6" s="18">
        <f>231741+164856459</f>
        <v>165088200</v>
      </c>
    </row>
    <row r="7" spans="1:8" ht="15.75" x14ac:dyDescent="0.25">
      <c r="A7" s="13" t="s">
        <v>14</v>
      </c>
      <c r="B7" s="18">
        <v>-126990324</v>
      </c>
      <c r="C7" s="18">
        <v>-95097161</v>
      </c>
      <c r="D7" s="18">
        <v>-89171081</v>
      </c>
      <c r="E7" s="18">
        <v>-82150013</v>
      </c>
      <c r="F7" s="18">
        <f>-109593931-2023512</f>
        <v>-111617443</v>
      </c>
      <c r="G7" s="18">
        <v>-101185457</v>
      </c>
      <c r="H7" s="18">
        <f>-161760439-9996380</f>
        <v>-171756819</v>
      </c>
    </row>
    <row r="8" spans="1:8" ht="15.75" x14ac:dyDescent="0.25">
      <c r="A8" s="13" t="s">
        <v>38</v>
      </c>
      <c r="B8" s="18"/>
      <c r="C8" s="18"/>
      <c r="D8" s="18"/>
      <c r="E8" s="18"/>
      <c r="F8" s="18"/>
      <c r="G8" s="18">
        <v>-1688686</v>
      </c>
      <c r="H8" s="18"/>
    </row>
    <row r="9" spans="1:8" ht="15.75" x14ac:dyDescent="0.25">
      <c r="A9" s="3"/>
      <c r="B9" s="19">
        <f>SUM(B6:B7)</f>
        <v>22789805</v>
      </c>
      <c r="C9" s="19">
        <f t="shared" ref="C9:F9" si="0">SUM(C6:C7)</f>
        <v>6772397</v>
      </c>
      <c r="D9" s="19">
        <f t="shared" si="0"/>
        <v>-10713341</v>
      </c>
      <c r="E9" s="19">
        <f t="shared" si="0"/>
        <v>628568</v>
      </c>
      <c r="F9" s="19">
        <f t="shared" si="0"/>
        <v>-1932428</v>
      </c>
      <c r="G9" s="19">
        <f>SUM(G6:G8)</f>
        <v>-12026441</v>
      </c>
      <c r="H9" s="19">
        <f>SUM(H6:H8)</f>
        <v>-6668619</v>
      </c>
    </row>
    <row r="10" spans="1:8" ht="15.75" x14ac:dyDescent="0.25">
      <c r="A10" s="3"/>
      <c r="B10" s="18"/>
      <c r="C10" s="18"/>
      <c r="D10" s="18"/>
      <c r="E10" s="18"/>
      <c r="F10" s="18"/>
      <c r="G10" s="18"/>
      <c r="H10" s="18"/>
    </row>
    <row r="11" spans="1:8" x14ac:dyDescent="0.25">
      <c r="A11" s="35" t="s">
        <v>45</v>
      </c>
      <c r="B11" s="18"/>
      <c r="C11" s="18"/>
      <c r="D11" s="18"/>
      <c r="E11" s="18"/>
      <c r="F11" s="18"/>
      <c r="G11" s="18"/>
      <c r="H11" s="18"/>
    </row>
    <row r="12" spans="1:8" x14ac:dyDescent="0.25">
      <c r="A12" t="s">
        <v>15</v>
      </c>
      <c r="B12" s="18">
        <v>-2574910</v>
      </c>
      <c r="C12" s="18">
        <v>-10000000</v>
      </c>
      <c r="D12" s="18">
        <v>-1754300</v>
      </c>
      <c r="E12" s="18">
        <v>0</v>
      </c>
      <c r="F12" s="18">
        <v>-111357</v>
      </c>
      <c r="G12" s="18">
        <v>-3455146</v>
      </c>
      <c r="H12" s="18">
        <v>-6171509</v>
      </c>
    </row>
    <row r="13" spans="1:8" x14ac:dyDescent="0.25">
      <c r="A13" s="2"/>
      <c r="B13" s="19">
        <f>SUM(B12)</f>
        <v>-2574910</v>
      </c>
      <c r="C13" s="19">
        <f t="shared" ref="C13:H13" si="1">SUM(C12)</f>
        <v>-10000000</v>
      </c>
      <c r="D13" s="19">
        <f t="shared" si="1"/>
        <v>-1754300</v>
      </c>
      <c r="E13" s="19">
        <f t="shared" si="1"/>
        <v>0</v>
      </c>
      <c r="F13" s="19">
        <f t="shared" si="1"/>
        <v>-111357</v>
      </c>
      <c r="G13" s="19">
        <f t="shared" si="1"/>
        <v>-3455146</v>
      </c>
      <c r="H13" s="19">
        <f t="shared" si="1"/>
        <v>-6171509</v>
      </c>
    </row>
    <row r="14" spans="1:8" x14ac:dyDescent="0.25">
      <c r="B14" s="18"/>
      <c r="C14" s="18"/>
      <c r="D14" s="18"/>
      <c r="E14" s="18"/>
      <c r="F14" s="18"/>
      <c r="G14" s="18"/>
      <c r="H14" s="18"/>
    </row>
    <row r="15" spans="1:8" x14ac:dyDescent="0.25">
      <c r="A15" s="35" t="s">
        <v>46</v>
      </c>
      <c r="B15" s="18"/>
      <c r="C15" s="18"/>
      <c r="D15" s="18"/>
      <c r="E15" s="18"/>
      <c r="F15" s="18"/>
      <c r="G15" s="18"/>
      <c r="H15" s="18"/>
    </row>
    <row r="16" spans="1:8" x14ac:dyDescent="0.25">
      <c r="A16" s="6" t="s">
        <v>16</v>
      </c>
      <c r="B16" s="18">
        <v>-54080240</v>
      </c>
      <c r="C16" s="18">
        <v>-48882300</v>
      </c>
      <c r="D16" s="18">
        <v>-43221346</v>
      </c>
      <c r="E16" s="18">
        <v>-34229010</v>
      </c>
      <c r="F16" s="18">
        <v>-9315000</v>
      </c>
      <c r="G16" s="18">
        <v>-1948000</v>
      </c>
      <c r="H16" s="18">
        <v>-1344860</v>
      </c>
    </row>
    <row r="17" spans="1:8" x14ac:dyDescent="0.25">
      <c r="A17" s="6" t="s">
        <v>17</v>
      </c>
      <c r="B17" s="18">
        <v>37128338</v>
      </c>
      <c r="C17" s="18">
        <v>48458010</v>
      </c>
      <c r="D17" s="18">
        <v>55168048</v>
      </c>
      <c r="E17" s="18">
        <v>34659010</v>
      </c>
      <c r="F17" s="18">
        <v>10493750</v>
      </c>
      <c r="G17" s="18">
        <v>17443975</v>
      </c>
      <c r="H17" s="18">
        <v>13575557</v>
      </c>
    </row>
    <row r="18" spans="1:8" x14ac:dyDescent="0.25">
      <c r="A18" s="2"/>
      <c r="B18" s="20">
        <f>SUM(B16:B17)</f>
        <v>-16951902</v>
      </c>
      <c r="C18" s="20">
        <f t="shared" ref="C18:F18" si="2">SUM(C16:C17)</f>
        <v>-424290</v>
      </c>
      <c r="D18" s="20">
        <f t="shared" si="2"/>
        <v>11946702</v>
      </c>
      <c r="E18" s="20">
        <f t="shared" si="2"/>
        <v>430000</v>
      </c>
      <c r="F18" s="20">
        <f t="shared" si="2"/>
        <v>1178750</v>
      </c>
      <c r="G18" s="20">
        <f t="shared" ref="G18:H18" si="3">SUM(G16:G17)</f>
        <v>15495975</v>
      </c>
      <c r="H18" s="20">
        <f t="shared" si="3"/>
        <v>12230697</v>
      </c>
    </row>
    <row r="19" spans="1:8" x14ac:dyDescent="0.25">
      <c r="B19" s="18"/>
      <c r="C19" s="18"/>
      <c r="D19" s="18"/>
      <c r="E19" s="18"/>
      <c r="F19" s="18"/>
      <c r="G19" s="18"/>
      <c r="H19" s="18"/>
    </row>
    <row r="20" spans="1:8" x14ac:dyDescent="0.25">
      <c r="A20" s="2" t="s">
        <v>47</v>
      </c>
      <c r="B20" s="17">
        <f>B9+B13+B18</f>
        <v>3262993</v>
      </c>
      <c r="C20" s="17">
        <f t="shared" ref="C20:F20" si="4">C9+C13+C18</f>
        <v>-3651893</v>
      </c>
      <c r="D20" s="17">
        <f t="shared" si="4"/>
        <v>-520939</v>
      </c>
      <c r="E20" s="17">
        <f t="shared" si="4"/>
        <v>1058568</v>
      </c>
      <c r="F20" s="17">
        <f t="shared" si="4"/>
        <v>-865035</v>
      </c>
      <c r="G20" s="17">
        <f t="shared" ref="G20:H20" si="5">G9+G13+G18</f>
        <v>14388</v>
      </c>
      <c r="H20" s="17">
        <f t="shared" si="5"/>
        <v>-609431</v>
      </c>
    </row>
    <row r="21" spans="1:8" x14ac:dyDescent="0.25">
      <c r="A21" s="36" t="s">
        <v>48</v>
      </c>
      <c r="B21" s="18">
        <v>1390315</v>
      </c>
      <c r="C21" s="18">
        <v>-3651893</v>
      </c>
      <c r="D21" s="18">
        <v>1001415</v>
      </c>
      <c r="E21" s="18">
        <v>480476</v>
      </c>
      <c r="F21" s="18">
        <v>1539044</v>
      </c>
      <c r="G21" s="18">
        <v>674009</v>
      </c>
      <c r="H21" s="18">
        <v>688397</v>
      </c>
    </row>
    <row r="22" spans="1:8" x14ac:dyDescent="0.25">
      <c r="A22" s="35" t="s">
        <v>49</v>
      </c>
      <c r="B22" s="17">
        <f>B20+B21</f>
        <v>4653308</v>
      </c>
      <c r="C22" s="17">
        <f t="shared" ref="C22:F22" si="6">C20+C21</f>
        <v>-7303786</v>
      </c>
      <c r="D22" s="17">
        <f t="shared" si="6"/>
        <v>480476</v>
      </c>
      <c r="E22" s="17">
        <f t="shared" si="6"/>
        <v>1539044</v>
      </c>
      <c r="F22" s="17">
        <f t="shared" si="6"/>
        <v>674009</v>
      </c>
      <c r="G22" s="17">
        <f t="shared" ref="G22:H22" si="7">G20+G21</f>
        <v>688397</v>
      </c>
      <c r="H22" s="17">
        <f t="shared" si="7"/>
        <v>78966</v>
      </c>
    </row>
    <row r="23" spans="1:8" x14ac:dyDescent="0.25">
      <c r="A23" s="11"/>
      <c r="B23" s="17"/>
      <c r="C23" s="17"/>
      <c r="D23" s="17"/>
      <c r="E23" s="17"/>
      <c r="F23" s="17"/>
      <c r="G23" s="17"/>
    </row>
    <row r="24" spans="1:8" x14ac:dyDescent="0.25">
      <c r="A24" s="35" t="s">
        <v>50</v>
      </c>
      <c r="B24" s="44">
        <f>B9/('1'!B39/10)</f>
        <v>3.0158808194161395</v>
      </c>
      <c r="C24" s="44">
        <f>C9/('1'!C39/10)</f>
        <v>0.89622277214620327</v>
      </c>
      <c r="D24" s="44">
        <f>D9/('1'!D39/10)</f>
        <v>-1.4177462086123389</v>
      </c>
      <c r="E24" s="44">
        <f>E9/('1'!E39/10)</f>
        <v>8.3181324934494344E-2</v>
      </c>
      <c r="F24" s="44">
        <f>F9/('1'!F39/10)</f>
        <v>-0.25572717888997698</v>
      </c>
      <c r="G24" s="44">
        <f>G9/('1'!G39/10)</f>
        <v>-1.5915148347140249</v>
      </c>
      <c r="H24" s="44">
        <f>H9/('1'!H39/10)</f>
        <v>-0.88248934706084747</v>
      </c>
    </row>
    <row r="25" spans="1:8" x14ac:dyDescent="0.25">
      <c r="A25" s="35" t="s">
        <v>51</v>
      </c>
      <c r="B25" s="18">
        <f>'1'!B39/10</f>
        <v>7556600</v>
      </c>
      <c r="C25" s="18">
        <f>'1'!C39/10</f>
        <v>7556600</v>
      </c>
      <c r="D25" s="18">
        <f>'1'!D39/10</f>
        <v>7556600</v>
      </c>
      <c r="E25" s="18">
        <f>'1'!E39/10</f>
        <v>7556600</v>
      </c>
      <c r="F25" s="18">
        <f>'1'!F39/10</f>
        <v>7556600</v>
      </c>
      <c r="G25" s="18">
        <f>'1'!G39/10</f>
        <v>7556600</v>
      </c>
      <c r="H25" s="18">
        <f>'1'!H39/10</f>
        <v>7556600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16.5703125" bestFit="1" customWidth="1"/>
  </cols>
  <sheetData>
    <row r="1" spans="1:8" ht="15.75" x14ac:dyDescent="0.25">
      <c r="A1" s="3" t="s">
        <v>40</v>
      </c>
    </row>
    <row r="2" spans="1:8" x14ac:dyDescent="0.25">
      <c r="A2" s="11" t="s">
        <v>20</v>
      </c>
    </row>
    <row r="3" spans="1:8" x14ac:dyDescent="0.25">
      <c r="A3" s="11" t="s">
        <v>39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t="s">
        <v>41</v>
      </c>
      <c r="B5" s="15">
        <f>'2'!B25/'1'!B19</f>
        <v>-4.8004199156603915E-2</v>
      </c>
      <c r="C5" s="15">
        <f>'2'!C25/'1'!C19</f>
        <v>-0.10058355181005571</v>
      </c>
      <c r="D5" s="15">
        <f>'2'!D25/'1'!D19</f>
        <v>5.3657770814592221E-2</v>
      </c>
      <c r="E5" s="15">
        <f>'2'!E25/'1'!E19</f>
        <v>-0.12786236009858054</v>
      </c>
      <c r="F5" s="15">
        <f>'2'!F25/'1'!F19</f>
        <v>-0.13629466799928416</v>
      </c>
      <c r="G5" s="15">
        <f>'2'!G25/'1'!G19</f>
        <v>-0.21137117351195212</v>
      </c>
      <c r="H5" s="15">
        <f>'2'!H25/'1'!H19</f>
        <v>-0.13381260566417899</v>
      </c>
    </row>
    <row r="6" spans="1:8" x14ac:dyDescent="0.25">
      <c r="A6" t="s">
        <v>42</v>
      </c>
      <c r="B6" s="15">
        <f>-('2'!B25/'1'!B38)</f>
        <v>-6.4860626939873961E-2</v>
      </c>
      <c r="C6" s="15">
        <f>-('2'!C25/'1'!C38)</f>
        <v>-0.12269646784638451</v>
      </c>
      <c r="D6" s="15">
        <f>-('2'!D25/'1'!D38)</f>
        <v>6.5055993641509088E-2</v>
      </c>
      <c r="E6" s="15">
        <f>-('2'!E25/'1'!E38)</f>
        <v>-7.4589510318154917E-2</v>
      </c>
      <c r="F6" s="15">
        <f>-('2'!F25/'1'!F38)</f>
        <v>-0.13081216945724874</v>
      </c>
      <c r="G6" s="15">
        <f>-('2'!G25/'1'!G38)</f>
        <v>-0.12347555697662024</v>
      </c>
      <c r="H6" s="15">
        <f>-('2'!H25/'1'!H38)</f>
        <v>-6.5165868270559799E-2</v>
      </c>
    </row>
    <row r="7" spans="1:8" x14ac:dyDescent="0.25">
      <c r="A7" t="s">
        <v>21</v>
      </c>
      <c r="B7" s="15">
        <f>'1'!B24/'1'!B38</f>
        <v>-0.38931264081514738</v>
      </c>
      <c r="C7" s="15">
        <f>'1'!C24/'1'!C38</f>
        <v>-0.30630904554051974</v>
      </c>
      <c r="D7" s="15">
        <f>'1'!D24/'1'!D38</f>
        <v>-0.26110184354233912</v>
      </c>
      <c r="E7" s="15">
        <f>'1'!E24/'1'!E38</f>
        <v>-0.24162638488934854</v>
      </c>
      <c r="F7" s="15">
        <f>'1'!F24/'1'!F38</f>
        <v>-0.33099874379707339</v>
      </c>
      <c r="G7" s="15">
        <f>'1'!G24/'1'!G38</f>
        <v>-0.29012848820809783</v>
      </c>
      <c r="H7" s="15">
        <f>'1'!H24/'1'!H38</f>
        <v>-0.27122201336399226</v>
      </c>
    </row>
    <row r="8" spans="1:8" x14ac:dyDescent="0.25">
      <c r="A8" t="s">
        <v>22</v>
      </c>
      <c r="B8" s="16">
        <f>'1'!B11/'1'!B27</f>
        <v>0.14714396243941397</v>
      </c>
      <c r="C8" s="16">
        <f>'1'!C11/'1'!C27</f>
        <v>0.13299450633344168</v>
      </c>
      <c r="D8" s="16">
        <f>'1'!D11/'1'!D27</f>
        <v>0.16249082992324279</v>
      </c>
      <c r="E8" s="16">
        <f>'1'!E11/'1'!E27</f>
        <v>0.2899251920662328</v>
      </c>
      <c r="F8" s="16">
        <f>'1'!F11/'1'!F27</f>
        <v>0.16275183967065862</v>
      </c>
      <c r="G8" s="16">
        <f>'1'!G11/'1'!G27</f>
        <v>0.12524240699558931</v>
      </c>
      <c r="H8" s="16">
        <f>'1'!H11/'1'!H27</f>
        <v>8.4458267283186422E-2</v>
      </c>
    </row>
    <row r="9" spans="1:8" x14ac:dyDescent="0.25">
      <c r="A9" t="s">
        <v>23</v>
      </c>
      <c r="B9" s="15">
        <f>'2'!B25/'2'!B5</f>
        <v>-4.7848578385605522E-2</v>
      </c>
      <c r="C9" s="15">
        <f>'2'!C25/'2'!C5</f>
        <v>-0.13579332889747936</v>
      </c>
      <c r="D9" s="15">
        <f>'2'!D25/'2'!D5</f>
        <v>7.3307711897698483E-2</v>
      </c>
      <c r="E9" s="15">
        <f>'2'!E25/'2'!E5</f>
        <v>-0.10299749210609936</v>
      </c>
      <c r="F9" s="15">
        <f>'2'!F25/'2'!F5</f>
        <v>-0.11482848637728442</v>
      </c>
      <c r="G9" s="15">
        <f>'2'!G25/'2'!G5</f>
        <v>-0.12845891243585966</v>
      </c>
      <c r="H9" s="15">
        <f>'2'!H25/'2'!H5</f>
        <v>-0.10446517539093504</v>
      </c>
    </row>
    <row r="10" spans="1:8" x14ac:dyDescent="0.25">
      <c r="A10" t="s">
        <v>24</v>
      </c>
      <c r="B10" s="15">
        <f>'2'!B13/'2'!B5</f>
        <v>-2.8146554289632381E-2</v>
      </c>
      <c r="C10" s="15">
        <f>'2'!C13/'2'!C5</f>
        <v>-0.11262163331038617</v>
      </c>
      <c r="D10" s="15">
        <f>'2'!D13/'2'!D5</f>
        <v>5.7015133062006861E-2</v>
      </c>
      <c r="E10" s="15">
        <f>'2'!E13/'2'!E5</f>
        <v>-5.3893673731387877E-2</v>
      </c>
      <c r="F10" s="15">
        <f>'2'!F13/'2'!F5</f>
        <v>-7.3445365824859624E-2</v>
      </c>
      <c r="G10" s="15">
        <f>'2'!G13/'2'!G5</f>
        <v>-8.5878049698181941E-2</v>
      </c>
      <c r="H10" s="15">
        <f>'2'!H13/'2'!H5</f>
        <v>-6.7447261218067947E-2</v>
      </c>
    </row>
    <row r="11" spans="1:8" x14ac:dyDescent="0.25">
      <c r="A11" t="s">
        <v>43</v>
      </c>
      <c r="B11" s="15">
        <f>-('2'!B25/('1'!B38+'1'!B24))</f>
        <v>-0.10620921812832368</v>
      </c>
      <c r="C11" s="15">
        <f>-('2'!C25/('1'!C38+'1'!C24))</f>
        <v>-0.17687482741070026</v>
      </c>
      <c r="D11" s="15">
        <f>-('2'!D25/('1'!D38+'1'!D24))</f>
        <v>8.8044601374285367E-2</v>
      </c>
      <c r="E11" s="15">
        <f>-('2'!E25/('1'!E38+'1'!E24))</f>
        <v>-9.8354569346761678E-2</v>
      </c>
      <c r="F11" s="15">
        <f>-('2'!F25/('1'!F38+'1'!F24))</f>
        <v>-0.19553351842671249</v>
      </c>
      <c r="G11" s="15">
        <f>-('2'!G25/('1'!G38+'1'!G24))</f>
        <v>-0.17394071310868006</v>
      </c>
      <c r="H11" s="15">
        <f>-('2'!H25/('1'!H38+'1'!H24))</f>
        <v>-8.9417997614556474E-2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2020-04-12T16:09:58Z</dcterms:modified>
</cp:coreProperties>
</file>