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C36" i="1"/>
  <c r="D36" i="1"/>
  <c r="E36" i="1"/>
  <c r="F36" i="1"/>
  <c r="G36" i="1"/>
  <c r="E22" i="3" l="1"/>
  <c r="D22" i="3"/>
  <c r="E20" i="3"/>
  <c r="D20" i="3"/>
  <c r="E19" i="3"/>
  <c r="D19" i="3"/>
  <c r="E10" i="3"/>
  <c r="D10" i="3"/>
  <c r="C32" i="2"/>
  <c r="B32" i="2"/>
  <c r="C29" i="2"/>
  <c r="D29" i="2"/>
  <c r="D32" i="2" s="1"/>
  <c r="E29" i="2"/>
  <c r="E32" i="2" s="1"/>
  <c r="F29" i="2"/>
  <c r="F32" i="2" s="1"/>
  <c r="G29" i="2"/>
  <c r="G32" i="2" s="1"/>
  <c r="B29" i="2"/>
  <c r="F15" i="3" l="1"/>
  <c r="F10" i="3"/>
  <c r="F24" i="3" s="1"/>
  <c r="G25" i="3"/>
  <c r="G15" i="3"/>
  <c r="G20" i="3" s="1"/>
  <c r="G22" i="3" s="1"/>
  <c r="G10" i="3"/>
  <c r="G24" i="3" s="1"/>
  <c r="G35" i="2"/>
  <c r="G34" i="2"/>
  <c r="G28" i="2"/>
  <c r="G24" i="2"/>
  <c r="G16" i="2"/>
  <c r="G14" i="2"/>
  <c r="G9" i="2"/>
  <c r="G55" i="1"/>
  <c r="G25" i="1"/>
  <c r="G18" i="1"/>
  <c r="G16" i="1"/>
  <c r="G54" i="1" s="1"/>
  <c r="G11" i="1"/>
  <c r="G34" i="1" l="1"/>
  <c r="G52" i="1" s="1"/>
  <c r="F20" i="3"/>
  <c r="F22" i="3" s="1"/>
  <c r="C55" i="1"/>
  <c r="D55" i="1"/>
  <c r="E55" i="1"/>
  <c r="F55" i="1"/>
  <c r="B55" i="1"/>
  <c r="F16" i="2" l="1"/>
  <c r="E16" i="2"/>
  <c r="D16" i="2"/>
  <c r="C16" i="2"/>
  <c r="E9" i="2"/>
  <c r="E14" i="2" s="1"/>
  <c r="F9" i="2"/>
  <c r="F14" i="2" s="1"/>
  <c r="C9" i="2"/>
  <c r="C14" i="2" s="1"/>
  <c r="D9" i="2"/>
  <c r="D14" i="2" s="1"/>
  <c r="D28" i="2" l="1"/>
  <c r="E28" i="2"/>
  <c r="F28" i="2"/>
  <c r="C28" i="2"/>
  <c r="B9" i="2"/>
  <c r="B14" i="2" s="1"/>
  <c r="B16" i="2"/>
  <c r="D34" i="2" l="1"/>
  <c r="C34" i="2"/>
  <c r="B28" i="2"/>
  <c r="C19" i="3"/>
  <c r="C15" i="3"/>
  <c r="C10" i="3"/>
  <c r="C24" i="3" s="1"/>
  <c r="B19" i="3"/>
  <c r="B15" i="3"/>
  <c r="B10" i="3"/>
  <c r="B24" i="3" s="1"/>
  <c r="C25" i="1"/>
  <c r="B18" i="1"/>
  <c r="B36" i="1"/>
  <c r="B51" i="1" s="1"/>
  <c r="B25" i="1"/>
  <c r="B11" i="1"/>
  <c r="D18" i="1"/>
  <c r="D11" i="1"/>
  <c r="D16" i="1" s="1"/>
  <c r="E11" i="1"/>
  <c r="E16" i="1" s="1"/>
  <c r="F11" i="1"/>
  <c r="F16" i="1" s="1"/>
  <c r="E18" i="1"/>
  <c r="F18" i="1"/>
  <c r="D25" i="1"/>
  <c r="E25" i="1"/>
  <c r="F25" i="1"/>
  <c r="C18" i="1"/>
  <c r="C11" i="1"/>
  <c r="D34" i="1" l="1"/>
  <c r="D52" i="1" s="1"/>
  <c r="C16" i="1"/>
  <c r="C54" i="1" s="1"/>
  <c r="F34" i="1"/>
  <c r="F52" i="1" s="1"/>
  <c r="B54" i="1"/>
  <c r="B16" i="1"/>
  <c r="B34" i="1"/>
  <c r="B52" i="1" s="1"/>
  <c r="B20" i="3"/>
  <c r="B22" i="3" s="1"/>
  <c r="E34" i="1"/>
  <c r="E52" i="1" s="1"/>
  <c r="C34" i="1"/>
  <c r="C52" i="1" s="1"/>
  <c r="B34" i="2"/>
  <c r="C20" i="3"/>
  <c r="C22" i="3" s="1"/>
  <c r="E54" i="1"/>
  <c r="F54" i="1"/>
  <c r="D54" i="1"/>
  <c r="E34" i="2"/>
  <c r="F34" i="2"/>
  <c r="E24" i="3"/>
  <c r="D24" i="3"/>
</calcChain>
</file>

<file path=xl/sharedStrings.xml><?xml version="1.0" encoding="utf-8"?>
<sst xmlns="http://schemas.openxmlformats.org/spreadsheetml/2006/main" count="107" uniqueCount="92">
  <si>
    <t>Eastern Insurance Company Ltd</t>
  </si>
  <si>
    <t>Revaluation Reserve</t>
  </si>
  <si>
    <t>Premium on Right Share/ Share Premium</t>
  </si>
  <si>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</si>
  <si>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</si>
  <si>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</si>
  <si>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</si>
  <si>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</si>
  <si>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</si>
  <si>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-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</si>
  <si>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</si>
  <si>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</si>
  <si>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</si>
  <si>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</si>
  <si>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</si>
  <si>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Expenses</t>
  </si>
  <si>
    <t>Provision For Income Tax</t>
  </si>
  <si>
    <t>Sundry Creditors</t>
  </si>
  <si>
    <t>Provision For Gratuity</t>
  </si>
  <si>
    <t>Investment (At cost)</t>
  </si>
  <si>
    <t>Long Term</t>
  </si>
  <si>
    <t>National Bond/ Government Treasury Bond/Investment in Bangladesh Govt treasury bond</t>
  </si>
  <si>
    <t>Share &amp; Debenture/ Investment in Shares</t>
  </si>
  <si>
    <t>Deferred Tax Assets</t>
  </si>
  <si>
    <t>Accrued Interest</t>
  </si>
  <si>
    <t>Advance Income Tax</t>
  </si>
  <si>
    <t>Rent &amp; Others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</si>
  <si>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</si>
  <si>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</si>
  <si>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</si>
  <si>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</si>
  <si>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</si>
  <si>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</si>
  <si>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Income Statement</t>
  </si>
  <si>
    <t>Interest,Dividend &amp; Rents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</si>
  <si>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</si>
  <si>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</si>
  <si>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</si>
  <si>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</si>
  <si>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</si>
  <si>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</si>
  <si>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</si>
  <si>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</si>
  <si>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Bima Fees</t>
  </si>
  <si>
    <t>Subscription</t>
  </si>
  <si>
    <t>Depreciation</t>
  </si>
  <si>
    <t>Right Share Issue Expenses Written Off</t>
  </si>
  <si>
    <t>Other Expenses</t>
  </si>
  <si>
    <t>Legal Expenses</t>
  </si>
  <si>
    <t>Registration &amp; Renewal</t>
  </si>
  <si>
    <t>Turnover Against Insurance Business</t>
  </si>
  <si>
    <t>Investment And Other Income</t>
  </si>
  <si>
    <t>Business Cost &amp; Expenses</t>
  </si>
  <si>
    <t>Income Tax Paid</t>
  </si>
  <si>
    <t>Acquisition Of Fixed Asset</t>
  </si>
  <si>
    <t>Investment Made</t>
  </si>
  <si>
    <t>Investment In Share/ Purchase of Share</t>
  </si>
  <si>
    <t>Dividend Paid</t>
  </si>
  <si>
    <t>Deferred tax liability</t>
  </si>
  <si>
    <t>Capital gain/Profit On Sale Of share</t>
  </si>
  <si>
    <t>Capital Gain/(Loss) On Sale Of assest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</si>
  <si>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</si>
  <si>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</si>
  <si>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</si>
  <si>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</si>
  <si>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</si>
  <si>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</si>
  <si>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</si>
  <si>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</si>
  <si>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</si>
  <si>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</si>
  <si>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</si>
  <si>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</si>
  <si>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</si>
  <si>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</si>
  <si>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</si>
  <si>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</si>
  <si>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</si>
  <si>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</si>
  <si>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</si>
  <si>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</si>
  <si>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</si>
  <si>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</si>
  <si>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</si>
  <si>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</si>
  <si>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</si>
  <si>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</si>
  <si>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Minority Interest</t>
  </si>
  <si>
    <t>Current</t>
  </si>
  <si>
    <t>Deferred</t>
  </si>
  <si>
    <t>Proposed Dividend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</si>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</sst>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Fill="1"/>
    <xf numFmtId="0" fontId="0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0" fillId="0" borderId="0" xfId="0" applyNumberFormat="1" applyFont="1" applyFill="1" applyAlignment="1">
      <alignment horizontal="right" vertical="top" wrapText="1"/>
    </xf>
    <xf numFmtId="4" fontId="0" fillId="0" borderId="5" xfId="0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3" fillId="0" borderId="5" xfId="0" applyNumberFormat="1" applyFont="1" applyFill="1" applyBorder="1" applyAlignment="1">
      <alignment horizontal="right" vertical="top" wrapText="1"/>
    </xf>
    <xf numFmtId="4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right" vertical="top" wrapText="1"/>
    </xf>
    <xf numFmtId="0" fontId="0" fillId="0" borderId="5" xfId="0" applyFont="1" applyFill="1" applyBorder="1" applyAlignment="1">
      <alignment horizontal="right"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4" xfId="0" applyFont="1" applyFill="1" applyBorder="1" applyAlignment="1">
      <alignment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/>
    </xf>
    <xf numFmtId="0" fontId="8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5" fillId="0" borderId="0" xfId="0" applyFont="1"/>
    <xf numFmtId="0" fontId="3" fillId="0" borderId="11" xfId="0" applyFont="1" applyBorder="1" applyAlignment="1">
      <alignment vertical="top" wrapText="1"/>
    </xf>
    <xf numFmtId="164" fontId="0" fillId="0" borderId="0" xfId="0" applyNumberFormat="1" applyFont="1"/>
    <xf numFmtId="0" fontId="9" fillId="0" borderId="0" xfId="0" applyFont="1" applyFill="1"/>
    <xf numFmtId="164" fontId="3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left" vertical="center" wrapText="1"/>
    </xf>
    <xf numFmtId="0" fontId="10" fillId="0" borderId="4" xfId="0" applyFont="1" applyFill="1" applyBorder="1" applyAlignment="1">
      <alignment vertical="top" wrapText="1"/>
    </xf>
    <xf numFmtId="164" fontId="10" fillId="0" borderId="0" xfId="1" applyNumberFormat="1" applyFont="1" applyFill="1" applyBorder="1" applyAlignment="1">
      <alignment vertical="top" wrapText="1"/>
    </xf>
    <xf numFmtId="0" fontId="10" fillId="0" borderId="0" xfId="0" applyFont="1" applyFill="1" applyAlignment="1">
      <alignment horizontal="right" vertical="top" wrapText="1"/>
    </xf>
    <xf numFmtId="4" fontId="10" fillId="0" borderId="0" xfId="0" applyNumberFormat="1" applyFont="1" applyFill="1" applyAlignment="1">
      <alignment horizontal="right" vertical="top" wrapText="1"/>
    </xf>
    <xf numFmtId="0" fontId="10" fillId="0" borderId="5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4" fontId="10" fillId="0" borderId="5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top" wrapText="1"/>
    </xf>
    <xf numFmtId="4" fontId="11" fillId="2" borderId="8" xfId="0" applyNumberFormat="1" applyFont="1" applyFill="1" applyBorder="1" applyAlignment="1">
      <alignment horizontal="right" vertical="top" wrapText="1"/>
    </xf>
    <xf numFmtId="4" fontId="11" fillId="2" borderId="9" xfId="0" applyNumberFormat="1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4" fontId="13" fillId="0" borderId="0" xfId="0" applyNumberFormat="1" applyFont="1" applyFill="1" applyAlignment="1">
      <alignment horizontal="right" vertical="top" wrapText="1"/>
    </xf>
    <xf numFmtId="4" fontId="13" fillId="0" borderId="5" xfId="0" applyNumberFormat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vertical="top" wrapText="1"/>
    </xf>
    <xf numFmtId="0" fontId="13" fillId="0" borderId="7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4" fontId="4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Fill="1" applyBorder="1" applyAlignment="1">
      <alignment vertical="top" wrapText="1"/>
    </xf>
    <xf numFmtId="4" fontId="0" fillId="0" borderId="0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0" xfId="1" applyNumberFormat="1" applyFont="1" applyFill="1"/>
    <xf numFmtId="164" fontId="4" fillId="0" borderId="5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4" topLeftCell="B38" activePane="bottomRight" state="frozen"/>
      <selection pane="topRight" activeCell="C1" sqref="C1"/>
      <selection pane="bottomLeft" activeCell="A5" sqref="A5"/>
      <selection pane="bottomRight" activeCell="I42" sqref="I42"/>
    </sheetView>
  </sheetViews>
  <sheetFormatPr defaultRowHeight="15" x14ac:dyDescent="0.25"/>
  <cols>
    <col min="1" max="1" width="48.7109375" style="4" customWidth="1"/>
    <col min="2" max="3" width="15.28515625" style="4" customWidth="1"/>
    <col min="4" max="5" width="19.28515625" style="4" bestFit="1" customWidth="1"/>
    <col min="6" max="6" width="15.5703125" style="4" bestFit="1" customWidth="1"/>
    <col min="7" max="7" width="16.28515625" style="4" bestFit="1" customWidth="1"/>
    <col min="8" max="16384" width="9.140625" style="4"/>
  </cols>
  <sheetData>
    <row r="1" spans="1:7" x14ac:dyDescent="0.25">
      <c r="A1" s="22" t="s">
        <v>0</v>
      </c>
      <c r="B1" s="1"/>
      <c r="C1" s="1"/>
    </row>
    <row r="2" spans="1:7" x14ac:dyDescent="0.25">
      <c r="A2" s="21" t="s">
        <v>61</v>
      </c>
    </row>
    <row r="3" spans="1:7" ht="15.75" thickBot="1" x14ac:dyDescent="0.3">
      <c r="A3" s="21" t="s">
        <v>62</v>
      </c>
    </row>
    <row r="4" spans="1:7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24">
        <v>2018</v>
      </c>
    </row>
    <row r="5" spans="1:7" ht="15.75" x14ac:dyDescent="0.25">
      <c r="A5" s="26" t="s">
        <v>63</v>
      </c>
      <c r="B5" s="23"/>
      <c r="C5" s="23"/>
      <c r="D5" s="24"/>
      <c r="E5" s="24"/>
      <c r="F5" s="25"/>
    </row>
    <row r="6" spans="1:7" ht="15.75" x14ac:dyDescent="0.25">
      <c r="A6" s="27"/>
      <c r="B6" s="23"/>
      <c r="C6" s="23"/>
      <c r="D6" s="24"/>
      <c r="E6" s="24"/>
      <c r="F6" s="25"/>
    </row>
    <row r="7" spans="1:7" x14ac:dyDescent="0.25">
      <c r="A7" s="28" t="s">
        <v>64</v>
      </c>
      <c r="B7" s="23"/>
      <c r="C7" s="23"/>
      <c r="D7" s="24"/>
      <c r="E7" s="24"/>
      <c r="F7" s="25"/>
    </row>
    <row r="8" spans="1:7" x14ac:dyDescent="0.25">
      <c r="A8" s="29" t="s">
        <v>65</v>
      </c>
      <c r="B8" s="10">
        <v>431101440</v>
      </c>
      <c r="C8" s="10">
        <v>431101440</v>
      </c>
      <c r="D8" s="11">
        <v>431101440</v>
      </c>
      <c r="E8" s="11">
        <v>431101440</v>
      </c>
      <c r="F8" s="12">
        <v>431101440</v>
      </c>
      <c r="G8" s="87">
        <v>431101440</v>
      </c>
    </row>
    <row r="9" spans="1:7" x14ac:dyDescent="0.25">
      <c r="A9" s="29" t="s">
        <v>1</v>
      </c>
      <c r="B9" s="10">
        <v>463261476</v>
      </c>
      <c r="C9" s="10">
        <v>468261476</v>
      </c>
      <c r="D9" s="11">
        <v>463261476</v>
      </c>
      <c r="E9" s="11">
        <v>463261476</v>
      </c>
      <c r="F9" s="12">
        <v>463261476</v>
      </c>
      <c r="G9" s="87">
        <v>463261476</v>
      </c>
    </row>
    <row r="10" spans="1:7" x14ac:dyDescent="0.25">
      <c r="A10" s="29" t="s">
        <v>2</v>
      </c>
      <c r="B10" s="10">
        <v>356686881</v>
      </c>
      <c r="C10" s="10">
        <v>356686881</v>
      </c>
      <c r="D10" s="11">
        <v>356686881</v>
      </c>
      <c r="E10" s="11">
        <v>356686881</v>
      </c>
      <c r="F10" s="12">
        <v>356686881</v>
      </c>
      <c r="G10" s="87">
        <v>356686881</v>
      </c>
    </row>
    <row r="11" spans="1:7" x14ac:dyDescent="0.25">
      <c r="A11" s="29" t="s">
        <v>66</v>
      </c>
      <c r="B11" s="14">
        <f>SUM(B12:B15)</f>
        <v>247025950</v>
      </c>
      <c r="C11" s="14">
        <f>SUM(C12:C15)</f>
        <v>269299438</v>
      </c>
      <c r="D11" s="14">
        <f t="shared" ref="D11:G11" si="0">SUM(D12:D15)</f>
        <v>299501442</v>
      </c>
      <c r="E11" s="14">
        <f t="shared" si="0"/>
        <v>358245642</v>
      </c>
      <c r="F11" s="38">
        <f t="shared" si="0"/>
        <v>423999593</v>
      </c>
      <c r="G11" s="38">
        <f t="shared" si="0"/>
        <v>493307958</v>
      </c>
    </row>
    <row r="12" spans="1:7" x14ac:dyDescent="0.25">
      <c r="A12" s="9" t="s">
        <v>3</v>
      </c>
      <c r="B12" s="10">
        <v>158062904</v>
      </c>
      <c r="C12" s="10">
        <v>178622926</v>
      </c>
      <c r="D12" s="11">
        <v>199395629</v>
      </c>
      <c r="E12" s="11">
        <v>238732297</v>
      </c>
      <c r="F12" s="12">
        <v>280619038</v>
      </c>
      <c r="G12" s="87">
        <v>326699576</v>
      </c>
    </row>
    <row r="13" spans="1:7" x14ac:dyDescent="0.25">
      <c r="A13" s="9" t="s">
        <v>4</v>
      </c>
      <c r="B13" s="10">
        <v>2500000</v>
      </c>
      <c r="C13" s="10">
        <v>3500000</v>
      </c>
      <c r="D13" s="11">
        <v>13500000</v>
      </c>
      <c r="E13" s="11">
        <v>28500000</v>
      </c>
      <c r="F13" s="12">
        <v>52500000</v>
      </c>
      <c r="G13" s="87">
        <v>72500000</v>
      </c>
    </row>
    <row r="14" spans="1:7" x14ac:dyDescent="0.25">
      <c r="A14" s="9" t="s">
        <v>90</v>
      </c>
      <c r="B14" s="10">
        <v>86220288</v>
      </c>
      <c r="C14" s="10">
        <v>86220288</v>
      </c>
      <c r="D14" s="11">
        <v>86220288</v>
      </c>
      <c r="E14" s="11"/>
      <c r="F14" s="12"/>
    </row>
    <row r="15" spans="1:7" x14ac:dyDescent="0.25">
      <c r="A15" s="9" t="s">
        <v>5</v>
      </c>
      <c r="B15" s="10">
        <v>242758</v>
      </c>
      <c r="C15" s="10">
        <v>956224</v>
      </c>
      <c r="D15" s="11">
        <v>385525</v>
      </c>
      <c r="E15" s="11">
        <v>91013345</v>
      </c>
      <c r="F15" s="12">
        <v>90880555</v>
      </c>
      <c r="G15" s="87">
        <v>94108382</v>
      </c>
    </row>
    <row r="16" spans="1:7" x14ac:dyDescent="0.25">
      <c r="A16" s="13"/>
      <c r="B16" s="88">
        <f t="shared" ref="B16:F16" si="1">SUM(B8:B11)</f>
        <v>1498075747</v>
      </c>
      <c r="C16" s="88">
        <f t="shared" si="1"/>
        <v>1525349235</v>
      </c>
      <c r="D16" s="88">
        <f t="shared" si="1"/>
        <v>1550551239</v>
      </c>
      <c r="E16" s="88">
        <f t="shared" si="1"/>
        <v>1609295439</v>
      </c>
      <c r="F16" s="88">
        <f t="shared" si="1"/>
        <v>1675049390</v>
      </c>
      <c r="G16" s="88">
        <f>SUM(G8:G11)</f>
        <v>1744357755</v>
      </c>
    </row>
    <row r="17" spans="1:7" x14ac:dyDescent="0.25">
      <c r="A17" s="13"/>
      <c r="B17" s="14"/>
      <c r="C17" s="14"/>
      <c r="D17" s="15"/>
      <c r="E17" s="15"/>
      <c r="F17" s="30"/>
    </row>
    <row r="18" spans="1:7" x14ac:dyDescent="0.25">
      <c r="A18" s="29" t="s">
        <v>67</v>
      </c>
      <c r="B18" s="14">
        <f>B19+B20+B21+B22</f>
        <v>79613385</v>
      </c>
      <c r="C18" s="14">
        <f>C19+C20+C21+C22</f>
        <v>89124851</v>
      </c>
      <c r="D18" s="17">
        <f>D19+D20+D21+D22</f>
        <v>83890000</v>
      </c>
      <c r="E18" s="14">
        <f t="shared" ref="E18:G18" si="2">E19+E20+E21+E22</f>
        <v>84302563</v>
      </c>
      <c r="F18" s="14">
        <f t="shared" si="2"/>
        <v>86182190</v>
      </c>
      <c r="G18" s="14">
        <f t="shared" si="2"/>
        <v>95431958</v>
      </c>
    </row>
    <row r="19" spans="1:7" x14ac:dyDescent="0.25">
      <c r="A19" s="9" t="s">
        <v>6</v>
      </c>
      <c r="B19" s="10">
        <v>21045929</v>
      </c>
      <c r="C19" s="10">
        <v>25352352</v>
      </c>
      <c r="D19" s="11">
        <v>29745264</v>
      </c>
      <c r="E19" s="11">
        <v>26843128</v>
      </c>
      <c r="F19" s="12">
        <v>22305011</v>
      </c>
      <c r="G19" s="87">
        <v>30203740</v>
      </c>
    </row>
    <row r="20" spans="1:7" x14ac:dyDescent="0.25">
      <c r="A20" s="9" t="s">
        <v>7</v>
      </c>
      <c r="B20" s="10">
        <v>39206992</v>
      </c>
      <c r="C20" s="10">
        <v>42179777</v>
      </c>
      <c r="D20" s="11">
        <v>28571384</v>
      </c>
      <c r="E20" s="11">
        <v>32314814</v>
      </c>
      <c r="F20" s="12">
        <v>37148782</v>
      </c>
      <c r="G20" s="87">
        <v>40129766</v>
      </c>
    </row>
    <row r="21" spans="1:7" x14ac:dyDescent="0.25">
      <c r="A21" s="9" t="s">
        <v>8</v>
      </c>
      <c r="B21" s="10"/>
      <c r="C21" s="10"/>
      <c r="D21" s="18">
        <v>0</v>
      </c>
      <c r="E21" s="18">
        <v>0</v>
      </c>
      <c r="F21" s="12">
        <v>25492170</v>
      </c>
      <c r="G21" s="87">
        <v>23798916</v>
      </c>
    </row>
    <row r="22" spans="1:7" x14ac:dyDescent="0.25">
      <c r="A22" s="9" t="s">
        <v>10</v>
      </c>
      <c r="B22" s="10">
        <v>19360464</v>
      </c>
      <c r="C22" s="10">
        <v>21592722</v>
      </c>
      <c r="D22" s="11">
        <v>25573352</v>
      </c>
      <c r="E22" s="11">
        <v>25144621</v>
      </c>
      <c r="F22" s="12">
        <v>1236227</v>
      </c>
      <c r="G22" s="87">
        <v>1299536</v>
      </c>
    </row>
    <row r="23" spans="1:7" x14ac:dyDescent="0.25">
      <c r="A23" s="29" t="s">
        <v>11</v>
      </c>
      <c r="B23" s="14">
        <v>7820913</v>
      </c>
      <c r="C23" s="14">
        <v>6055280</v>
      </c>
      <c r="D23" s="15">
        <v>17139034</v>
      </c>
      <c r="E23" s="15">
        <v>10502532</v>
      </c>
      <c r="F23" s="16">
        <v>19376383</v>
      </c>
      <c r="G23" s="87">
        <v>18569635</v>
      </c>
    </row>
    <row r="24" spans="1:7" x14ac:dyDescent="0.25">
      <c r="A24" s="29"/>
      <c r="B24" s="14"/>
      <c r="C24" s="14"/>
      <c r="D24" s="15"/>
      <c r="E24" s="15"/>
      <c r="F24" s="30"/>
    </row>
    <row r="25" spans="1:7" x14ac:dyDescent="0.25">
      <c r="A25" s="29" t="s">
        <v>12</v>
      </c>
      <c r="B25" s="14">
        <f>B26+B28</f>
        <v>99345553</v>
      </c>
      <c r="C25" s="14">
        <f>C26+C28</f>
        <v>95996899</v>
      </c>
      <c r="D25" s="14">
        <f t="shared" ref="D25:G25" si="3">D26+D28</f>
        <v>84322747</v>
      </c>
      <c r="E25" s="14">
        <f t="shared" si="3"/>
        <v>81627261</v>
      </c>
      <c r="F25" s="14">
        <f t="shared" si="3"/>
        <v>73655481</v>
      </c>
      <c r="G25" s="14">
        <f t="shared" si="3"/>
        <v>64191096</v>
      </c>
    </row>
    <row r="26" spans="1:7" ht="30" x14ac:dyDescent="0.25">
      <c r="A26" s="9" t="s">
        <v>13</v>
      </c>
      <c r="B26" s="10">
        <v>99137070</v>
      </c>
      <c r="C26" s="10">
        <v>95796431</v>
      </c>
      <c r="D26" s="11">
        <v>84061162</v>
      </c>
      <c r="E26" s="11">
        <v>81023944</v>
      </c>
      <c r="F26" s="12">
        <v>73322008</v>
      </c>
      <c r="G26" s="87">
        <v>63699491</v>
      </c>
    </row>
    <row r="27" spans="1:7" ht="30" x14ac:dyDescent="0.25">
      <c r="A27" s="9" t="s">
        <v>14</v>
      </c>
      <c r="B27" s="10">
        <v>112351799</v>
      </c>
      <c r="C27" s="10">
        <v>128083777</v>
      </c>
      <c r="D27" s="11">
        <v>123890552</v>
      </c>
      <c r="E27" s="11">
        <v>161223725</v>
      </c>
      <c r="F27" s="12">
        <v>155637132</v>
      </c>
      <c r="G27" s="87">
        <v>176268780</v>
      </c>
    </row>
    <row r="28" spans="1:7" x14ac:dyDescent="0.25">
      <c r="A28" s="9" t="s">
        <v>15</v>
      </c>
      <c r="B28" s="10">
        <v>208483</v>
      </c>
      <c r="C28" s="10">
        <v>200468</v>
      </c>
      <c r="D28" s="11">
        <v>261585</v>
      </c>
      <c r="E28" s="11">
        <v>603317</v>
      </c>
      <c r="F28" s="12">
        <v>333473</v>
      </c>
      <c r="G28" s="87">
        <v>491605</v>
      </c>
    </row>
    <row r="29" spans="1:7" x14ac:dyDescent="0.25">
      <c r="A29" s="9" t="s">
        <v>16</v>
      </c>
      <c r="B29" s="10">
        <v>74906004</v>
      </c>
      <c r="C29" s="10">
        <v>78228489</v>
      </c>
      <c r="D29" s="11">
        <v>85348155</v>
      </c>
      <c r="E29" s="11">
        <v>79202466</v>
      </c>
      <c r="F29" s="12">
        <v>82980223</v>
      </c>
      <c r="G29" s="87">
        <v>129697297</v>
      </c>
    </row>
    <row r="30" spans="1:7" x14ac:dyDescent="0.25">
      <c r="A30" s="9" t="s">
        <v>17</v>
      </c>
      <c r="B30" s="10">
        <v>32295133</v>
      </c>
      <c r="C30" s="10">
        <v>56042457</v>
      </c>
      <c r="D30" s="11">
        <v>101836551</v>
      </c>
      <c r="E30" s="11">
        <v>67763838</v>
      </c>
      <c r="F30" s="12">
        <v>70442066</v>
      </c>
      <c r="G30" s="87">
        <v>74632710</v>
      </c>
    </row>
    <row r="31" spans="1:7" x14ac:dyDescent="0.25">
      <c r="A31" s="9" t="s">
        <v>58</v>
      </c>
      <c r="B31" s="10">
        <v>10246</v>
      </c>
      <c r="C31" s="10">
        <v>64746</v>
      </c>
      <c r="D31" s="11"/>
      <c r="E31" s="11"/>
      <c r="F31" s="12"/>
    </row>
    <row r="32" spans="1:7" x14ac:dyDescent="0.25">
      <c r="A32" s="9" t="s">
        <v>87</v>
      </c>
      <c r="B32" s="10"/>
      <c r="C32" s="10"/>
      <c r="D32" s="11">
        <v>200</v>
      </c>
      <c r="E32" s="11">
        <v>200</v>
      </c>
      <c r="F32" s="87">
        <v>200</v>
      </c>
      <c r="G32" s="87">
        <v>200</v>
      </c>
    </row>
    <row r="33" spans="1:7" x14ac:dyDescent="0.25">
      <c r="A33" s="9" t="s">
        <v>18</v>
      </c>
      <c r="B33" s="10">
        <v>4586036</v>
      </c>
      <c r="C33" s="10">
        <v>4336036</v>
      </c>
      <c r="D33" s="11">
        <v>3027936</v>
      </c>
      <c r="E33" s="11">
        <v>2777936</v>
      </c>
      <c r="F33" s="19">
        <v>0</v>
      </c>
    </row>
    <row r="34" spans="1:7" x14ac:dyDescent="0.25">
      <c r="A34" s="13"/>
      <c r="B34" s="14">
        <f>B33+B31+B30+B29+B27+B25+B23+B18+B16+1</f>
        <v>1909004817</v>
      </c>
      <c r="C34" s="14">
        <f t="shared" ref="C34:E34" si="4">C33+C31+C30+C29+C27+C25+C23+C18+C16+1</f>
        <v>1983281771</v>
      </c>
      <c r="D34" s="17">
        <f>D33+D31+D30+D29+D27+D25+D23+D18+D16+D32</f>
        <v>2050006414</v>
      </c>
      <c r="E34" s="14">
        <f t="shared" si="4"/>
        <v>2096695761</v>
      </c>
      <c r="F34" s="89">
        <f>F33+F31+F30+F29+F27+F25+F23+F18+F16+F32</f>
        <v>2163323065</v>
      </c>
      <c r="G34" s="89">
        <f>G33+G31+G30+G29+G27+G25+G23+G18+G16+G32</f>
        <v>2303149431</v>
      </c>
    </row>
    <row r="35" spans="1:7" x14ac:dyDescent="0.25">
      <c r="A35" s="31" t="s">
        <v>68</v>
      </c>
      <c r="B35" s="14"/>
      <c r="C35" s="14"/>
      <c r="D35" s="14"/>
      <c r="E35" s="14"/>
      <c r="F35" s="14"/>
    </row>
    <row r="36" spans="1:7" x14ac:dyDescent="0.25">
      <c r="A36" s="32" t="s">
        <v>19</v>
      </c>
      <c r="B36" s="14">
        <f>B37+B38</f>
        <v>586247919</v>
      </c>
      <c r="C36" s="14">
        <f t="shared" ref="C36:G36" si="5">C37+C38</f>
        <v>602290802</v>
      </c>
      <c r="D36" s="14">
        <f t="shared" si="5"/>
        <v>322279284</v>
      </c>
      <c r="E36" s="14">
        <f t="shared" si="5"/>
        <v>322478548</v>
      </c>
      <c r="F36" s="14">
        <f t="shared" si="5"/>
        <v>326363717</v>
      </c>
      <c r="G36" s="14">
        <f t="shared" si="5"/>
        <v>353820733</v>
      </c>
    </row>
    <row r="37" spans="1:7" ht="30" x14ac:dyDescent="0.25">
      <c r="A37" s="9" t="s">
        <v>21</v>
      </c>
      <c r="B37" s="10">
        <v>25000000</v>
      </c>
      <c r="C37" s="10">
        <v>25000000</v>
      </c>
      <c r="D37" s="11">
        <v>25000000</v>
      </c>
      <c r="E37" s="11">
        <v>25000000</v>
      </c>
      <c r="F37" s="12">
        <v>25000000</v>
      </c>
      <c r="G37" s="90">
        <v>25000000</v>
      </c>
    </row>
    <row r="38" spans="1:7" x14ac:dyDescent="0.25">
      <c r="A38" s="9" t="s">
        <v>22</v>
      </c>
      <c r="B38" s="10">
        <v>561247919</v>
      </c>
      <c r="C38" s="10">
        <v>577290802</v>
      </c>
      <c r="D38" s="11">
        <v>297279284</v>
      </c>
      <c r="E38" s="11">
        <v>297478548</v>
      </c>
      <c r="F38" s="12">
        <v>301363717</v>
      </c>
      <c r="G38" s="90">
        <v>328820733</v>
      </c>
    </row>
    <row r="39" spans="1:7" x14ac:dyDescent="0.25">
      <c r="A39" s="9"/>
      <c r="B39" s="10"/>
      <c r="C39" s="10"/>
      <c r="D39" s="11"/>
      <c r="E39" s="11"/>
      <c r="F39" s="12"/>
      <c r="G39" s="90"/>
    </row>
    <row r="40" spans="1:7" x14ac:dyDescent="0.25">
      <c r="A40" s="9" t="s">
        <v>20</v>
      </c>
      <c r="B40" s="10"/>
      <c r="C40" s="10"/>
      <c r="D40" s="11">
        <v>280000000</v>
      </c>
      <c r="E40" s="11">
        <v>280000000</v>
      </c>
      <c r="F40" s="12">
        <v>280000000</v>
      </c>
      <c r="G40" s="4">
        <v>280000000</v>
      </c>
    </row>
    <row r="41" spans="1:7" x14ac:dyDescent="0.25">
      <c r="A41" s="9" t="s">
        <v>23</v>
      </c>
      <c r="B41" s="10"/>
      <c r="C41" s="10"/>
      <c r="D41" s="11">
        <v>153680</v>
      </c>
      <c r="E41" s="11">
        <v>120369</v>
      </c>
      <c r="F41" s="12">
        <v>44280</v>
      </c>
      <c r="G41" s="90">
        <v>32391</v>
      </c>
    </row>
    <row r="42" spans="1:7" x14ac:dyDescent="0.25">
      <c r="A42" s="9" t="s">
        <v>24</v>
      </c>
      <c r="B42" s="10">
        <v>37078635</v>
      </c>
      <c r="C42" s="10">
        <v>23677746</v>
      </c>
      <c r="D42" s="11">
        <v>10580595</v>
      </c>
      <c r="E42" s="11">
        <v>4643885</v>
      </c>
      <c r="F42" s="19">
        <v>0</v>
      </c>
    </row>
    <row r="43" spans="1:7" x14ac:dyDescent="0.25">
      <c r="A43" s="9" t="s">
        <v>25</v>
      </c>
      <c r="B43" s="10">
        <v>15076008</v>
      </c>
      <c r="C43" s="10">
        <v>7548386</v>
      </c>
      <c r="D43" s="11">
        <v>14666261</v>
      </c>
      <c r="E43" s="11">
        <v>13231490</v>
      </c>
      <c r="F43" s="19">
        <v>0</v>
      </c>
    </row>
    <row r="44" spans="1:7" x14ac:dyDescent="0.25">
      <c r="A44" s="9" t="s">
        <v>26</v>
      </c>
      <c r="B44" s="10">
        <v>50070209</v>
      </c>
      <c r="C44" s="10">
        <v>26871023</v>
      </c>
      <c r="D44" s="11">
        <v>41557415</v>
      </c>
      <c r="E44" s="11">
        <v>18722915</v>
      </c>
      <c r="F44" s="19">
        <v>0</v>
      </c>
    </row>
    <row r="45" spans="1:7" x14ac:dyDescent="0.25">
      <c r="A45" s="9" t="s">
        <v>27</v>
      </c>
      <c r="B45" s="10"/>
      <c r="C45" s="10"/>
      <c r="D45" s="18">
        <v>0</v>
      </c>
      <c r="E45" s="18">
        <v>0</v>
      </c>
      <c r="F45" s="12">
        <v>16764763</v>
      </c>
      <c r="G45" s="4">
        <v>20837140</v>
      </c>
    </row>
    <row r="46" spans="1:7" ht="30" x14ac:dyDescent="0.25">
      <c r="A46" s="9" t="s">
        <v>28</v>
      </c>
      <c r="B46" s="10">
        <v>39819028</v>
      </c>
      <c r="C46" s="10">
        <v>48848029</v>
      </c>
      <c r="D46" s="11">
        <v>47960491</v>
      </c>
      <c r="E46" s="11">
        <v>57135121</v>
      </c>
      <c r="F46" s="12">
        <v>47960491</v>
      </c>
      <c r="G46" s="90">
        <v>59310647</v>
      </c>
    </row>
    <row r="47" spans="1:7" x14ac:dyDescent="0.25">
      <c r="A47" s="9" t="s">
        <v>29</v>
      </c>
      <c r="B47" s="10"/>
      <c r="C47" s="10"/>
      <c r="D47" s="18">
        <v>0</v>
      </c>
      <c r="E47" s="18">
        <v>0</v>
      </c>
      <c r="F47" s="12">
        <v>38152690</v>
      </c>
      <c r="G47" s="4">
        <v>77633789</v>
      </c>
    </row>
    <row r="48" spans="1:7" x14ac:dyDescent="0.25">
      <c r="A48" s="9" t="s">
        <v>30</v>
      </c>
      <c r="B48" s="10">
        <v>937757915</v>
      </c>
      <c r="C48" s="10">
        <v>1021615341</v>
      </c>
      <c r="D48" s="11">
        <v>1080309212</v>
      </c>
      <c r="E48" s="11">
        <v>1144088915</v>
      </c>
      <c r="F48" s="12">
        <v>1201456102</v>
      </c>
      <c r="G48" s="90">
        <v>1261828119</v>
      </c>
    </row>
    <row r="49" spans="1:7" x14ac:dyDescent="0.25">
      <c r="A49" s="9" t="s">
        <v>31</v>
      </c>
      <c r="B49" s="10">
        <v>861400</v>
      </c>
      <c r="C49" s="10">
        <v>836722</v>
      </c>
      <c r="D49" s="11">
        <v>1168650</v>
      </c>
      <c r="E49" s="11">
        <v>1625020</v>
      </c>
      <c r="F49" s="12">
        <v>1218045</v>
      </c>
      <c r="G49" s="90">
        <v>1770795</v>
      </c>
    </row>
    <row r="50" spans="1:7" x14ac:dyDescent="0.25">
      <c r="A50" s="9" t="s">
        <v>32</v>
      </c>
      <c r="B50" s="10">
        <v>242093703</v>
      </c>
      <c r="C50" s="10">
        <v>251593722</v>
      </c>
      <c r="D50" s="11">
        <v>251330826</v>
      </c>
      <c r="E50" s="11">
        <v>254649498</v>
      </c>
      <c r="F50" s="12">
        <v>251362977</v>
      </c>
      <c r="G50" s="90">
        <v>247915817</v>
      </c>
    </row>
    <row r="51" spans="1:7" x14ac:dyDescent="0.25">
      <c r="A51" s="13"/>
      <c r="B51" s="14">
        <f>B36+B42+B43+B44+B46+B48+B49+B50+B47+B45+B41+B40</f>
        <v>1909004817</v>
      </c>
      <c r="C51" s="14">
        <f t="shared" ref="C51:G51" si="6">C36+C42+C43+C44+C46+C48+C49+C50+C47+C45+C41+C40</f>
        <v>1983281771</v>
      </c>
      <c r="D51" s="14">
        <f t="shared" si="6"/>
        <v>2050006414</v>
      </c>
      <c r="E51" s="14">
        <f t="shared" si="6"/>
        <v>2096695761</v>
      </c>
      <c r="F51" s="14">
        <f t="shared" si="6"/>
        <v>2163323065</v>
      </c>
      <c r="G51" s="14">
        <f t="shared" si="6"/>
        <v>2303149431</v>
      </c>
    </row>
    <row r="52" spans="1:7" x14ac:dyDescent="0.25">
      <c r="A52" s="13"/>
      <c r="B52" s="14">
        <f t="shared" ref="B52:G52" si="7">B34-B51</f>
        <v>0</v>
      </c>
      <c r="C52" s="14">
        <f t="shared" si="7"/>
        <v>0</v>
      </c>
      <c r="D52" s="14">
        <f t="shared" si="7"/>
        <v>0</v>
      </c>
      <c r="E52" s="14">
        <f t="shared" si="7"/>
        <v>0</v>
      </c>
      <c r="F52" s="14">
        <f t="shared" si="7"/>
        <v>0</v>
      </c>
      <c r="G52" s="14">
        <f t="shared" si="7"/>
        <v>0</v>
      </c>
    </row>
    <row r="53" spans="1:7" x14ac:dyDescent="0.25">
      <c r="A53" s="13"/>
      <c r="B53" s="14"/>
      <c r="C53" s="14"/>
      <c r="D53" s="14"/>
      <c r="E53" s="14"/>
      <c r="F53" s="14"/>
    </row>
    <row r="54" spans="1:7" ht="15.75" thickBot="1" x14ac:dyDescent="0.3">
      <c r="A54" s="33" t="s">
        <v>69</v>
      </c>
      <c r="B54" s="20">
        <f t="shared" ref="B54:G54" si="8">B16/(B8/10)</f>
        <v>34.74995924393108</v>
      </c>
      <c r="C54" s="20">
        <f t="shared" si="8"/>
        <v>35.382605889695007</v>
      </c>
      <c r="D54" s="20">
        <f t="shared" si="8"/>
        <v>35.967201570934208</v>
      </c>
      <c r="E54" s="20">
        <f t="shared" si="8"/>
        <v>37.329855335208343</v>
      </c>
      <c r="F54" s="20">
        <f t="shared" si="8"/>
        <v>38.855110064118549</v>
      </c>
      <c r="G54" s="20">
        <f t="shared" si="8"/>
        <v>40.462814390042396</v>
      </c>
    </row>
    <row r="55" spans="1:7" x14ac:dyDescent="0.25">
      <c r="A55" s="33" t="s">
        <v>70</v>
      </c>
      <c r="B55" s="4">
        <f>B8/10</f>
        <v>43110144</v>
      </c>
      <c r="C55" s="4">
        <f t="shared" ref="C55:G55" si="9">C8/10</f>
        <v>43110144</v>
      </c>
      <c r="D55" s="4">
        <f t="shared" si="9"/>
        <v>43110144</v>
      </c>
      <c r="E55" s="4">
        <f t="shared" si="9"/>
        <v>43110144</v>
      </c>
      <c r="F55" s="3">
        <f t="shared" si="9"/>
        <v>43110144</v>
      </c>
      <c r="G55" s="3">
        <f t="shared" si="9"/>
        <v>43110144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G31" sqref="G31"/>
    </sheetView>
  </sheetViews>
  <sheetFormatPr defaultRowHeight="15" x14ac:dyDescent="0.25"/>
  <cols>
    <col min="1" max="1" width="47.28515625" style="4" customWidth="1"/>
    <col min="2" max="3" width="17" style="4" customWidth="1"/>
    <col min="4" max="5" width="17.28515625" style="4" bestFit="1" customWidth="1"/>
    <col min="6" max="6" width="17.140625" style="4" customWidth="1"/>
    <col min="7" max="7" width="12" style="4" bestFit="1" customWidth="1"/>
    <col min="8" max="9" width="11.5703125" style="4" bestFit="1" customWidth="1"/>
    <col min="10" max="16384" width="9.140625" style="4"/>
  </cols>
  <sheetData>
    <row r="1" spans="1:7" ht="18.75" x14ac:dyDescent="0.3">
      <c r="A1" s="37" t="s">
        <v>0</v>
      </c>
      <c r="B1" s="37"/>
      <c r="C1" s="37"/>
    </row>
    <row r="2" spans="1:7" ht="15.75" x14ac:dyDescent="0.25">
      <c r="A2" s="34" t="s">
        <v>33</v>
      </c>
    </row>
    <row r="3" spans="1:7" ht="15.75" thickBot="1" x14ac:dyDescent="0.3">
      <c r="A3" s="21" t="s">
        <v>62</v>
      </c>
    </row>
    <row r="4" spans="1:7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24">
        <v>2018</v>
      </c>
    </row>
    <row r="5" spans="1:7" x14ac:dyDescent="0.25">
      <c r="A5" s="35" t="s">
        <v>71</v>
      </c>
      <c r="B5" s="38"/>
      <c r="C5" s="38"/>
      <c r="D5" s="18"/>
      <c r="E5" s="15"/>
      <c r="F5" s="16"/>
    </row>
    <row r="6" spans="1:7" x14ac:dyDescent="0.25">
      <c r="A6" s="9" t="s">
        <v>34</v>
      </c>
      <c r="B6" s="39">
        <v>84125935</v>
      </c>
      <c r="C6" s="39">
        <v>86045895</v>
      </c>
      <c r="D6" s="40">
        <v>95341531</v>
      </c>
      <c r="E6" s="40">
        <v>82400188</v>
      </c>
      <c r="F6" s="41">
        <v>88583381</v>
      </c>
      <c r="G6" s="87">
        <v>91030897</v>
      </c>
    </row>
    <row r="7" spans="1:7" x14ac:dyDescent="0.25">
      <c r="A7" s="9" t="s">
        <v>59</v>
      </c>
      <c r="B7" s="39">
        <v>14610068</v>
      </c>
      <c r="C7" s="39">
        <v>11287784</v>
      </c>
      <c r="D7" s="40" t="s">
        <v>9</v>
      </c>
      <c r="E7" s="40">
        <v>41893678</v>
      </c>
      <c r="F7" s="41" t="s">
        <v>9</v>
      </c>
      <c r="G7" s="87"/>
    </row>
    <row r="8" spans="1:7" x14ac:dyDescent="0.25">
      <c r="A8" s="9" t="s">
        <v>60</v>
      </c>
      <c r="B8" s="39">
        <v>66215</v>
      </c>
      <c r="C8" s="39">
        <v>479380</v>
      </c>
      <c r="D8" s="40">
        <v>5467337</v>
      </c>
      <c r="E8" s="40" t="s">
        <v>9</v>
      </c>
      <c r="F8" s="41">
        <v>40835588</v>
      </c>
      <c r="G8" s="87">
        <v>34472597</v>
      </c>
    </row>
    <row r="9" spans="1:7" x14ac:dyDescent="0.25">
      <c r="A9" s="35" t="s">
        <v>35</v>
      </c>
      <c r="B9" s="38">
        <f>SUM(B10:B13)</f>
        <v>71210339</v>
      </c>
      <c r="C9" s="38">
        <f t="shared" ref="C9:D9" si="0">SUM(C10:C13)</f>
        <v>73521255</v>
      </c>
      <c r="D9" s="38">
        <f t="shared" si="0"/>
        <v>71080843</v>
      </c>
      <c r="E9" s="38">
        <f>SUM(E10:E13)</f>
        <v>71731004</v>
      </c>
      <c r="F9" s="38">
        <f t="shared" ref="F9:G9" si="1">SUM(F10:F13)</f>
        <v>75747141</v>
      </c>
      <c r="G9" s="38">
        <f t="shared" si="1"/>
        <v>87732104</v>
      </c>
    </row>
    <row r="10" spans="1:7" x14ac:dyDescent="0.25">
      <c r="A10" s="9" t="s">
        <v>36</v>
      </c>
      <c r="B10" s="39">
        <v>6969860</v>
      </c>
      <c r="C10" s="39">
        <v>-13108971</v>
      </c>
      <c r="D10" s="40">
        <v>-28697083</v>
      </c>
      <c r="E10" s="40">
        <v>-6243881</v>
      </c>
      <c r="F10" s="41">
        <v>14452523</v>
      </c>
      <c r="G10" s="87">
        <v>16776432</v>
      </c>
    </row>
    <row r="11" spans="1:7" x14ac:dyDescent="0.25">
      <c r="A11" s="9" t="s">
        <v>37</v>
      </c>
      <c r="B11" s="39">
        <v>53165000</v>
      </c>
      <c r="C11" s="39">
        <v>63931150</v>
      </c>
      <c r="D11" s="40">
        <v>74819104</v>
      </c>
      <c r="E11" s="40">
        <v>46378043</v>
      </c>
      <c r="F11" s="41">
        <v>41869225</v>
      </c>
      <c r="G11" s="87">
        <v>54992822</v>
      </c>
    </row>
    <row r="12" spans="1:7" x14ac:dyDescent="0.25">
      <c r="A12" s="9" t="s">
        <v>38</v>
      </c>
      <c r="B12" s="39"/>
      <c r="C12" s="39"/>
      <c r="D12" s="40" t="s">
        <v>9</v>
      </c>
      <c r="E12" s="40" t="s">
        <v>9</v>
      </c>
      <c r="F12" s="41">
        <v>20013178</v>
      </c>
      <c r="G12" s="87">
        <v>22337683</v>
      </c>
    </row>
    <row r="13" spans="1:7" x14ac:dyDescent="0.25">
      <c r="A13" s="9" t="s">
        <v>39</v>
      </c>
      <c r="B13" s="39">
        <v>11075479</v>
      </c>
      <c r="C13" s="39">
        <v>22699076</v>
      </c>
      <c r="D13" s="40">
        <v>24958822</v>
      </c>
      <c r="E13" s="40">
        <v>31596842</v>
      </c>
      <c r="F13" s="41">
        <v>-587785</v>
      </c>
      <c r="G13" s="87">
        <v>-6374833</v>
      </c>
    </row>
    <row r="14" spans="1:7" x14ac:dyDescent="0.25">
      <c r="A14" s="13"/>
      <c r="B14" s="38">
        <f>SUM(B6:B9)</f>
        <v>170012557</v>
      </c>
      <c r="C14" s="38">
        <f t="shared" ref="C14:G14" si="2">SUM(C6:C9)</f>
        <v>171334314</v>
      </c>
      <c r="D14" s="38">
        <f t="shared" si="2"/>
        <v>171889711</v>
      </c>
      <c r="E14" s="38">
        <f t="shared" si="2"/>
        <v>196024870</v>
      </c>
      <c r="F14" s="38">
        <f t="shared" si="2"/>
        <v>205166110</v>
      </c>
      <c r="G14" s="38">
        <f t="shared" si="2"/>
        <v>213235598</v>
      </c>
    </row>
    <row r="15" spans="1:7" x14ac:dyDescent="0.25">
      <c r="A15" s="13"/>
      <c r="B15" s="38"/>
      <c r="C15" s="38"/>
      <c r="D15" s="38"/>
      <c r="E15" s="38"/>
      <c r="F15" s="38"/>
    </row>
    <row r="16" spans="1:7" x14ac:dyDescent="0.25">
      <c r="A16" s="35" t="s">
        <v>72</v>
      </c>
      <c r="B16" s="38">
        <f t="shared" ref="B16:G16" si="3">SUM(B17:B26)</f>
        <v>13792926</v>
      </c>
      <c r="C16" s="38">
        <f t="shared" si="3"/>
        <v>9203566</v>
      </c>
      <c r="D16" s="38">
        <f t="shared" si="3"/>
        <v>9164946</v>
      </c>
      <c r="E16" s="38">
        <f t="shared" si="3"/>
        <v>10648045</v>
      </c>
      <c r="F16" s="38">
        <f t="shared" si="3"/>
        <v>10960093</v>
      </c>
      <c r="G16" s="38">
        <f t="shared" si="3"/>
        <v>10322292</v>
      </c>
    </row>
    <row r="17" spans="1:9" x14ac:dyDescent="0.25">
      <c r="A17" s="9" t="s">
        <v>40</v>
      </c>
      <c r="B17" s="3">
        <v>481133</v>
      </c>
      <c r="C17" s="39">
        <v>625261</v>
      </c>
      <c r="D17" s="40">
        <v>606864</v>
      </c>
      <c r="E17" s="40">
        <v>719839</v>
      </c>
      <c r="F17" s="41">
        <v>654472</v>
      </c>
      <c r="G17" s="87">
        <v>831219</v>
      </c>
      <c r="H17" s="36"/>
      <c r="I17" s="36"/>
    </row>
    <row r="18" spans="1:9" x14ac:dyDescent="0.25">
      <c r="A18" s="9" t="s">
        <v>41</v>
      </c>
      <c r="B18" s="39">
        <v>316250</v>
      </c>
      <c r="C18" s="39">
        <v>264500</v>
      </c>
      <c r="D18" s="40">
        <v>827940</v>
      </c>
      <c r="E18" s="40">
        <v>544505</v>
      </c>
      <c r="F18" s="41">
        <v>358750</v>
      </c>
      <c r="G18" s="87">
        <v>401350</v>
      </c>
      <c r="I18" s="36"/>
    </row>
    <row r="19" spans="1:9" x14ac:dyDescent="0.25">
      <c r="A19" s="9" t="s">
        <v>42</v>
      </c>
      <c r="B19" s="39">
        <v>368000</v>
      </c>
      <c r="C19" s="39">
        <v>315550</v>
      </c>
      <c r="D19" s="40">
        <v>330750</v>
      </c>
      <c r="E19" s="40">
        <v>231250</v>
      </c>
      <c r="F19" s="41">
        <v>339250</v>
      </c>
      <c r="G19" s="87">
        <v>345000</v>
      </c>
    </row>
    <row r="20" spans="1:9" x14ac:dyDescent="0.25">
      <c r="A20" s="9" t="s">
        <v>43</v>
      </c>
      <c r="B20" s="39"/>
      <c r="C20" s="39"/>
      <c r="D20" s="40" t="s">
        <v>9</v>
      </c>
      <c r="E20" s="40">
        <v>279000</v>
      </c>
      <c r="F20" s="41" t="s">
        <v>9</v>
      </c>
    </row>
    <row r="21" spans="1:9" x14ac:dyDescent="0.25">
      <c r="A21" s="9" t="s">
        <v>44</v>
      </c>
      <c r="B21" s="3">
        <v>424570</v>
      </c>
      <c r="C21" s="39">
        <v>67988</v>
      </c>
      <c r="D21" s="40">
        <v>146250</v>
      </c>
      <c r="E21" s="40">
        <v>45850</v>
      </c>
      <c r="F21" s="41">
        <v>267550</v>
      </c>
      <c r="G21" s="87">
        <v>54720</v>
      </c>
    </row>
    <row r="22" spans="1:9" x14ac:dyDescent="0.25">
      <c r="A22" s="9" t="s">
        <v>45</v>
      </c>
      <c r="B22" s="39">
        <v>1996510</v>
      </c>
      <c r="C22" s="39">
        <v>4554118</v>
      </c>
      <c r="D22" s="40">
        <v>4337856</v>
      </c>
      <c r="E22" s="40">
        <v>4726207</v>
      </c>
      <c r="F22" s="41">
        <v>4080005</v>
      </c>
      <c r="G22" s="87">
        <v>3418931</v>
      </c>
    </row>
    <row r="23" spans="1:9" x14ac:dyDescent="0.25">
      <c r="A23" s="9" t="s">
        <v>46</v>
      </c>
      <c r="B23" s="39">
        <v>689258</v>
      </c>
      <c r="C23" s="39">
        <v>689258</v>
      </c>
      <c r="D23" s="40">
        <v>689258</v>
      </c>
      <c r="E23" s="40">
        <v>689261</v>
      </c>
      <c r="F23" s="41" t="s">
        <v>9</v>
      </c>
      <c r="H23" s="36"/>
    </row>
    <row r="24" spans="1:9" x14ac:dyDescent="0.25">
      <c r="A24" s="9" t="s">
        <v>47</v>
      </c>
      <c r="B24" s="39">
        <v>7192388</v>
      </c>
      <c r="C24" s="39">
        <v>814995</v>
      </c>
      <c r="D24" s="40">
        <v>304000</v>
      </c>
      <c r="E24" s="40">
        <v>1017769</v>
      </c>
      <c r="F24" s="41">
        <v>2594583</v>
      </c>
      <c r="G24" s="4">
        <f>1570744+1277809</f>
        <v>2848553</v>
      </c>
      <c r="H24" s="36"/>
    </row>
    <row r="25" spans="1:9" x14ac:dyDescent="0.25">
      <c r="A25" s="9" t="s">
        <v>48</v>
      </c>
      <c r="B25" s="3"/>
      <c r="C25" s="39">
        <v>63600</v>
      </c>
      <c r="D25" s="40" t="s">
        <v>9</v>
      </c>
      <c r="E25" s="40" t="s">
        <v>9</v>
      </c>
      <c r="F25" s="41">
        <v>261275</v>
      </c>
      <c r="G25" s="87">
        <v>275730</v>
      </c>
    </row>
    <row r="26" spans="1:9" x14ac:dyDescent="0.25">
      <c r="A26" s="9" t="s">
        <v>49</v>
      </c>
      <c r="B26" s="39">
        <v>2324817</v>
      </c>
      <c r="C26" s="39">
        <v>1808296</v>
      </c>
      <c r="D26" s="40">
        <v>1922028</v>
      </c>
      <c r="E26" s="40">
        <v>2394364</v>
      </c>
      <c r="F26" s="41">
        <v>2404208</v>
      </c>
      <c r="G26" s="87">
        <v>2146789</v>
      </c>
    </row>
    <row r="27" spans="1:9" x14ac:dyDescent="0.25">
      <c r="A27" s="9"/>
      <c r="B27" s="39"/>
      <c r="C27" s="39"/>
      <c r="D27" s="40"/>
      <c r="E27" s="40"/>
      <c r="F27" s="60"/>
    </row>
    <row r="28" spans="1:9" x14ac:dyDescent="0.25">
      <c r="A28" s="33" t="s">
        <v>73</v>
      </c>
      <c r="B28" s="38">
        <f t="shared" ref="B28:G28" si="4">B14-B16</f>
        <v>156219631</v>
      </c>
      <c r="C28" s="38">
        <f t="shared" si="4"/>
        <v>162130748</v>
      </c>
      <c r="D28" s="38">
        <f t="shared" si="4"/>
        <v>162724765</v>
      </c>
      <c r="E28" s="38">
        <f t="shared" si="4"/>
        <v>185376825</v>
      </c>
      <c r="F28" s="38">
        <f t="shared" si="4"/>
        <v>194206017</v>
      </c>
      <c r="G28" s="38">
        <f t="shared" si="4"/>
        <v>202913306</v>
      </c>
    </row>
    <row r="29" spans="1:9" x14ac:dyDescent="0.25">
      <c r="A29" s="28" t="s">
        <v>74</v>
      </c>
      <c r="B29" s="39">
        <f>SUM(B30:B31)</f>
        <v>50320360</v>
      </c>
      <c r="C29" s="39">
        <f t="shared" ref="C29:G29" si="5">SUM(C30:C31)</f>
        <v>53636971</v>
      </c>
      <c r="D29" s="39">
        <f t="shared" si="5"/>
        <v>46524716</v>
      </c>
      <c r="E29" s="39">
        <f t="shared" si="5"/>
        <v>40412338</v>
      </c>
      <c r="F29" s="39">
        <f t="shared" si="5"/>
        <v>42231779</v>
      </c>
      <c r="G29" s="39">
        <f t="shared" si="5"/>
        <v>47384653</v>
      </c>
    </row>
    <row r="30" spans="1:9" x14ac:dyDescent="0.25">
      <c r="A30" s="4" t="s">
        <v>88</v>
      </c>
      <c r="B30" s="39">
        <v>50259986</v>
      </c>
      <c r="C30" s="39">
        <v>53582471</v>
      </c>
      <c r="D30" s="40">
        <v>46524716</v>
      </c>
      <c r="E30" s="40">
        <v>40379027</v>
      </c>
      <c r="F30" s="41">
        <v>42155690</v>
      </c>
      <c r="G30" s="87">
        <v>47372764</v>
      </c>
    </row>
    <row r="31" spans="1:9" x14ac:dyDescent="0.25">
      <c r="A31" s="4" t="s">
        <v>89</v>
      </c>
      <c r="B31" s="39">
        <v>60374</v>
      </c>
      <c r="C31" s="39">
        <v>54500</v>
      </c>
      <c r="D31" s="40">
        <v>0</v>
      </c>
      <c r="E31" s="40">
        <v>33311</v>
      </c>
      <c r="F31" s="41">
        <v>76089</v>
      </c>
      <c r="G31" s="87">
        <v>11889</v>
      </c>
    </row>
    <row r="32" spans="1:9" x14ac:dyDescent="0.25">
      <c r="A32" s="33" t="s">
        <v>75</v>
      </c>
      <c r="B32" s="38">
        <f>B28-B29</f>
        <v>105899271</v>
      </c>
      <c r="C32" s="38">
        <f t="shared" ref="C32:G32" si="6">C28-C29</f>
        <v>108493777</v>
      </c>
      <c r="D32" s="38">
        <f t="shared" si="6"/>
        <v>116200049</v>
      </c>
      <c r="E32" s="38">
        <f t="shared" si="6"/>
        <v>144964487</v>
      </c>
      <c r="F32" s="38">
        <f t="shared" si="6"/>
        <v>151974238</v>
      </c>
      <c r="G32" s="38">
        <f t="shared" si="6"/>
        <v>155528653</v>
      </c>
    </row>
    <row r="33" spans="1:7" x14ac:dyDescent="0.25">
      <c r="A33" s="61"/>
      <c r="B33" s="38"/>
      <c r="C33" s="38"/>
      <c r="D33" s="38"/>
      <c r="E33" s="38"/>
      <c r="F33" s="38"/>
    </row>
    <row r="34" spans="1:7" ht="15.75" thickBot="1" x14ac:dyDescent="0.3">
      <c r="A34" s="33" t="s">
        <v>76</v>
      </c>
      <c r="B34" s="20">
        <f>B32/('1'!B8/10)</f>
        <v>2.4564814953993195</v>
      </c>
      <c r="C34" s="20">
        <f>C32/('1'!C8/10)</f>
        <v>2.5166646856943924</v>
      </c>
      <c r="D34" s="20">
        <f>D32/('1'!D8/10)</f>
        <v>2.6954224277237393</v>
      </c>
      <c r="E34" s="20">
        <f>E32/('1'!E8/10)</f>
        <v>3.3626537410777382</v>
      </c>
      <c r="F34" s="20">
        <f>F32/('1'!F8/10)</f>
        <v>3.5252547057138108</v>
      </c>
      <c r="G34" s="20">
        <f>G32/('1'!G8/10)</f>
        <v>3.6077043259238475</v>
      </c>
    </row>
    <row r="35" spans="1:7" ht="15.75" x14ac:dyDescent="0.25">
      <c r="A35" s="62" t="s">
        <v>77</v>
      </c>
      <c r="B35" s="42">
        <v>43110144</v>
      </c>
      <c r="C35" s="42">
        <v>43110144</v>
      </c>
      <c r="D35" s="2">
        <v>43110144</v>
      </c>
      <c r="E35" s="2">
        <v>43110144</v>
      </c>
      <c r="F35" s="2">
        <v>43110144</v>
      </c>
      <c r="G35" s="4">
        <f>'1'!G8/10</f>
        <v>43110144</v>
      </c>
    </row>
    <row r="36" spans="1:7" ht="15.75" x14ac:dyDescent="0.25">
      <c r="A36" s="43"/>
      <c r="B36" s="44"/>
      <c r="C36" s="44"/>
      <c r="D36" s="45"/>
      <c r="E36" s="46"/>
      <c r="F36" s="47"/>
    </row>
    <row r="37" spans="1:7" ht="15.75" x14ac:dyDescent="0.25">
      <c r="A37" s="43"/>
      <c r="B37" s="48"/>
      <c r="C37" s="48"/>
      <c r="D37" s="46"/>
      <c r="E37" s="45"/>
      <c r="F37" s="47"/>
    </row>
    <row r="38" spans="1:7" ht="15.75" x14ac:dyDescent="0.25">
      <c r="A38" s="49"/>
      <c r="B38" s="50"/>
      <c r="C38" s="50"/>
      <c r="D38" s="51"/>
      <c r="E38" s="51"/>
      <c r="F38" s="52"/>
    </row>
    <row r="39" spans="1:7" ht="15.75" x14ac:dyDescent="0.25">
      <c r="A39" s="49"/>
      <c r="B39" s="50"/>
      <c r="C39" s="50"/>
      <c r="D39" s="51"/>
      <c r="E39" s="51"/>
      <c r="F39" s="52"/>
    </row>
    <row r="40" spans="1:7" ht="15.75" x14ac:dyDescent="0.25">
      <c r="A40" s="43"/>
      <c r="B40" s="48"/>
      <c r="C40" s="48"/>
      <c r="D40" s="46"/>
      <c r="E40" s="46"/>
      <c r="F40" s="53"/>
    </row>
    <row r="41" spans="1:7" ht="15.75" x14ac:dyDescent="0.25">
      <c r="A41" s="43"/>
      <c r="B41" s="48"/>
      <c r="C41" s="48"/>
      <c r="D41" s="46"/>
      <c r="E41" s="46"/>
      <c r="F41" s="53"/>
    </row>
    <row r="42" spans="1:7" ht="15.75" x14ac:dyDescent="0.25">
      <c r="A42" s="43"/>
      <c r="B42" s="48"/>
      <c r="C42" s="48"/>
      <c r="D42" s="46"/>
      <c r="E42" s="46"/>
      <c r="F42" s="53"/>
    </row>
    <row r="43" spans="1:7" ht="15.75" x14ac:dyDescent="0.25">
      <c r="A43" s="49"/>
      <c r="B43" s="50"/>
      <c r="C43" s="50"/>
      <c r="D43" s="45"/>
      <c r="E43" s="51"/>
      <c r="F43" s="52"/>
    </row>
    <row r="44" spans="1:7" ht="16.5" thickBot="1" x14ac:dyDescent="0.3">
      <c r="A44" s="43"/>
      <c r="B44" s="48"/>
      <c r="C44" s="48"/>
      <c r="D44" s="46"/>
      <c r="E44" s="46"/>
      <c r="F44" s="53"/>
    </row>
    <row r="45" spans="1:7" ht="16.5" thickBot="1" x14ac:dyDescent="0.3">
      <c r="A45" s="49"/>
      <c r="B45" s="50"/>
      <c r="C45" s="50"/>
      <c r="D45" s="54"/>
      <c r="E45" s="55"/>
      <c r="F45" s="56"/>
    </row>
    <row r="46" spans="1:7" ht="16.5" thickBot="1" x14ac:dyDescent="0.3">
      <c r="A46" s="57"/>
      <c r="B46" s="58"/>
      <c r="C46" s="58"/>
      <c r="D46" s="59"/>
      <c r="E46" s="59"/>
      <c r="F46" s="5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xSplit="1" ySplit="4" topLeftCell="F11" activePane="bottomRight" state="frozen"/>
      <selection pane="topRight" activeCell="B1" sqref="B1"/>
      <selection pane="bottomLeft" activeCell="A5" sqref="A5"/>
      <selection pane="bottomRight" activeCell="K14" sqref="K14"/>
    </sheetView>
  </sheetViews>
  <sheetFormatPr defaultRowHeight="15" x14ac:dyDescent="0.25"/>
  <cols>
    <col min="1" max="1" width="46" style="1" customWidth="1"/>
    <col min="2" max="2" width="15.140625" style="1" customWidth="1"/>
    <col min="3" max="3" width="18.7109375" style="1" customWidth="1"/>
    <col min="4" max="4" width="18.28515625" style="1" bestFit="1" customWidth="1"/>
    <col min="5" max="5" width="16.28515625" style="1" bestFit="1" customWidth="1"/>
    <col min="6" max="7" width="16.85546875" style="1" bestFit="1" customWidth="1"/>
    <col min="8" max="16384" width="9.140625" style="1"/>
  </cols>
  <sheetData>
    <row r="1" spans="1:7" ht="18.75" x14ac:dyDescent="0.3">
      <c r="A1" s="37" t="s">
        <v>0</v>
      </c>
      <c r="B1" s="37"/>
      <c r="C1" s="37"/>
    </row>
    <row r="2" spans="1:7" ht="15.75" x14ac:dyDescent="0.25">
      <c r="A2" s="34" t="s">
        <v>78</v>
      </c>
    </row>
    <row r="3" spans="1:7" ht="15.75" thickBot="1" x14ac:dyDescent="0.3">
      <c r="A3" s="21" t="s">
        <v>62</v>
      </c>
    </row>
    <row r="4" spans="1:7" x14ac:dyDescent="0.25">
      <c r="A4" s="63"/>
      <c r="B4" s="64">
        <v>2013</v>
      </c>
      <c r="C4" s="64">
        <v>2014</v>
      </c>
      <c r="D4" s="65">
        <v>2015</v>
      </c>
      <c r="E4" s="65">
        <v>2016</v>
      </c>
      <c r="F4" s="66">
        <v>2017</v>
      </c>
      <c r="G4" s="22">
        <v>2018</v>
      </c>
    </row>
    <row r="5" spans="1:7" x14ac:dyDescent="0.25">
      <c r="A5" s="33" t="s">
        <v>79</v>
      </c>
      <c r="B5" s="83"/>
      <c r="C5" s="83"/>
      <c r="D5" s="84"/>
      <c r="E5" s="84"/>
      <c r="F5" s="85"/>
    </row>
    <row r="6" spans="1:7" x14ac:dyDescent="0.25">
      <c r="A6" s="67" t="s">
        <v>50</v>
      </c>
      <c r="B6" s="92">
        <v>339134376</v>
      </c>
      <c r="C6" s="92">
        <v>365133283</v>
      </c>
      <c r="D6" s="93">
        <v>378339215</v>
      </c>
      <c r="E6" s="93">
        <v>413060840</v>
      </c>
      <c r="F6" s="94">
        <v>475890131</v>
      </c>
      <c r="G6" s="91">
        <v>517482143</v>
      </c>
    </row>
    <row r="7" spans="1:7" x14ac:dyDescent="0.25">
      <c r="A7" s="67" t="s">
        <v>51</v>
      </c>
      <c r="B7" s="92">
        <v>92343526</v>
      </c>
      <c r="C7" s="92">
        <v>109864021</v>
      </c>
      <c r="D7" s="93">
        <v>96940095</v>
      </c>
      <c r="E7" s="93">
        <v>78873381</v>
      </c>
      <c r="F7" s="94">
        <v>65430574</v>
      </c>
      <c r="G7" s="91">
        <v>75748786</v>
      </c>
    </row>
    <row r="8" spans="1:7" x14ac:dyDescent="0.25">
      <c r="A8" s="67" t="s">
        <v>52</v>
      </c>
      <c r="B8" s="92">
        <v>-260869699</v>
      </c>
      <c r="C8" s="92">
        <v>-262167015</v>
      </c>
      <c r="D8" s="93">
        <v>-276342090</v>
      </c>
      <c r="E8" s="93">
        <v>-296129790</v>
      </c>
      <c r="F8" s="94">
        <v>-382583421</v>
      </c>
      <c r="G8" s="91">
        <v>-401769129</v>
      </c>
    </row>
    <row r="9" spans="1:7" x14ac:dyDescent="0.25">
      <c r="A9" s="67" t="s">
        <v>53</v>
      </c>
      <c r="B9" s="92">
        <v>-31017900</v>
      </c>
      <c r="C9" s="92">
        <v>-40959000</v>
      </c>
      <c r="D9" s="93">
        <v>-40035050</v>
      </c>
      <c r="E9" s="93">
        <v>-45019406</v>
      </c>
      <c r="F9" s="94">
        <v>-24015405</v>
      </c>
      <c r="G9" s="91">
        <v>-28821059</v>
      </c>
    </row>
    <row r="10" spans="1:7" x14ac:dyDescent="0.25">
      <c r="A10" s="68"/>
      <c r="B10" s="95">
        <f t="shared" ref="B10:G10" si="0">SUM(B6:B9)</f>
        <v>139590303</v>
      </c>
      <c r="C10" s="95">
        <f t="shared" si="0"/>
        <v>171871289</v>
      </c>
      <c r="D10" s="96">
        <f t="shared" si="0"/>
        <v>158902170</v>
      </c>
      <c r="E10" s="96">
        <f t="shared" si="0"/>
        <v>150785025</v>
      </c>
      <c r="F10" s="97">
        <f t="shared" si="0"/>
        <v>134721879</v>
      </c>
      <c r="G10" s="97">
        <f t="shared" si="0"/>
        <v>162640741</v>
      </c>
    </row>
    <row r="11" spans="1:7" x14ac:dyDescent="0.25">
      <c r="A11" s="33" t="s">
        <v>80</v>
      </c>
      <c r="B11" s="95"/>
      <c r="C11" s="95"/>
      <c r="D11" s="96"/>
      <c r="E11" s="96"/>
      <c r="F11" s="98"/>
      <c r="G11" s="91"/>
    </row>
    <row r="12" spans="1:7" x14ac:dyDescent="0.25">
      <c r="A12" s="67" t="s">
        <v>54</v>
      </c>
      <c r="B12" s="92">
        <v>-2816142</v>
      </c>
      <c r="C12" s="92">
        <v>-1239701</v>
      </c>
      <c r="D12" s="93">
        <v>-958242</v>
      </c>
      <c r="E12" s="93">
        <v>-971547</v>
      </c>
      <c r="F12" s="94">
        <v>-1073989</v>
      </c>
      <c r="G12" s="91">
        <v>-224225</v>
      </c>
    </row>
    <row r="13" spans="1:7" x14ac:dyDescent="0.25">
      <c r="A13" s="67" t="s">
        <v>55</v>
      </c>
      <c r="B13" s="92"/>
      <c r="C13" s="92"/>
      <c r="D13" s="93">
        <v>-2000000</v>
      </c>
      <c r="E13" s="93" t="s">
        <v>9</v>
      </c>
      <c r="F13" s="94" t="s">
        <v>9</v>
      </c>
      <c r="G13" s="91"/>
    </row>
    <row r="14" spans="1:7" x14ac:dyDescent="0.25">
      <c r="A14" s="67" t="s">
        <v>56</v>
      </c>
      <c r="B14" s="92">
        <v>-21985483</v>
      </c>
      <c r="C14" s="92">
        <v>-11414223</v>
      </c>
      <c r="D14" s="93">
        <v>-5897682</v>
      </c>
      <c r="E14" s="93">
        <v>-199265</v>
      </c>
      <c r="F14" s="94">
        <v>1632124</v>
      </c>
      <c r="G14" s="91">
        <v>-27071112</v>
      </c>
    </row>
    <row r="15" spans="1:7" x14ac:dyDescent="0.25">
      <c r="A15" s="68"/>
      <c r="B15" s="95">
        <f>SUM(B12:B14)</f>
        <v>-24801625</v>
      </c>
      <c r="C15" s="95">
        <f>SUM(C12:C14)</f>
        <v>-12653924</v>
      </c>
      <c r="D15" s="96">
        <v>-8855924</v>
      </c>
      <c r="E15" s="96">
        <v>-1170812</v>
      </c>
      <c r="F15" s="97">
        <f>SUM(F12:F14)</f>
        <v>558135</v>
      </c>
      <c r="G15" s="97">
        <f>SUM(G12:G14)</f>
        <v>-27295337</v>
      </c>
    </row>
    <row r="16" spans="1:7" x14ac:dyDescent="0.25">
      <c r="A16" s="33" t="s">
        <v>81</v>
      </c>
      <c r="B16" s="95"/>
      <c r="C16" s="95"/>
      <c r="D16" s="96"/>
      <c r="E16" s="96"/>
      <c r="F16" s="98"/>
      <c r="G16" s="91"/>
    </row>
    <row r="17" spans="1:7" x14ac:dyDescent="0.25">
      <c r="A17" s="67" t="s">
        <v>57</v>
      </c>
      <c r="B17" s="92">
        <v>-77598259</v>
      </c>
      <c r="C17" s="92">
        <v>-75359939</v>
      </c>
      <c r="D17" s="93">
        <v>-94483057</v>
      </c>
      <c r="E17" s="93">
        <v>-85834313</v>
      </c>
      <c r="F17" s="94">
        <v>-77913025</v>
      </c>
      <c r="G17" s="91">
        <v>-74973387</v>
      </c>
    </row>
    <row r="18" spans="1:7" x14ac:dyDescent="0.25">
      <c r="A18" s="67" t="s">
        <v>91</v>
      </c>
      <c r="B18" s="92"/>
      <c r="C18" s="92"/>
      <c r="D18" s="93">
        <v>385184</v>
      </c>
      <c r="E18" s="93"/>
      <c r="F18" s="94"/>
      <c r="G18" s="91"/>
    </row>
    <row r="19" spans="1:7" x14ac:dyDescent="0.25">
      <c r="A19" s="68"/>
      <c r="B19" s="95">
        <f>B17</f>
        <v>-77598259</v>
      </c>
      <c r="C19" s="95">
        <f>C17</f>
        <v>-75359939</v>
      </c>
      <c r="D19" s="96">
        <f>SUM(D17:D18)</f>
        <v>-94097873</v>
      </c>
      <c r="E19" s="96">
        <f>SUM(E17:E18)</f>
        <v>-85834313</v>
      </c>
      <c r="F19" s="98">
        <v>-77913025</v>
      </c>
      <c r="G19" s="97">
        <v>-74973387</v>
      </c>
    </row>
    <row r="20" spans="1:7" x14ac:dyDescent="0.25">
      <c r="A20" s="21" t="s">
        <v>82</v>
      </c>
      <c r="B20" s="95">
        <f>B19+B15+B10</f>
        <v>37190419</v>
      </c>
      <c r="C20" s="95">
        <f>C19+C15+C10</f>
        <v>83857426</v>
      </c>
      <c r="D20" s="96">
        <f>D10+D15+D19</f>
        <v>55948373</v>
      </c>
      <c r="E20" s="96">
        <f>E10+E15+E19</f>
        <v>63779900</v>
      </c>
      <c r="F20" s="97">
        <f>F10+F15+F19</f>
        <v>57366989</v>
      </c>
      <c r="G20" s="97">
        <f>G10+G15+G19</f>
        <v>60372017</v>
      </c>
    </row>
    <row r="21" spans="1:7" x14ac:dyDescent="0.25">
      <c r="A21" s="62" t="s">
        <v>83</v>
      </c>
      <c r="B21" s="92">
        <v>900567496</v>
      </c>
      <c r="C21" s="92">
        <v>937757915</v>
      </c>
      <c r="D21" s="93">
        <v>1024360840</v>
      </c>
      <c r="E21" s="93">
        <v>1080309213</v>
      </c>
      <c r="F21" s="94">
        <v>1144089113</v>
      </c>
      <c r="G21" s="91">
        <v>1201456102</v>
      </c>
    </row>
    <row r="22" spans="1:7" x14ac:dyDescent="0.25">
      <c r="A22" s="33" t="s">
        <v>84</v>
      </c>
      <c r="B22" s="95">
        <f>B20+B21</f>
        <v>937757915</v>
      </c>
      <c r="C22" s="95">
        <f>C20+C21</f>
        <v>1021615341</v>
      </c>
      <c r="D22" s="96">
        <f>D20+D21</f>
        <v>1080309213</v>
      </c>
      <c r="E22" s="96">
        <f>E20+E21</f>
        <v>1144089113</v>
      </c>
      <c r="F22" s="97">
        <f>SUM(F20:F21)</f>
        <v>1201456102</v>
      </c>
      <c r="G22" s="97">
        <f>SUM(G20:G21)</f>
        <v>1261828119</v>
      </c>
    </row>
    <row r="23" spans="1:7" x14ac:dyDescent="0.25">
      <c r="A23" s="68"/>
      <c r="B23" s="69"/>
      <c r="C23" s="69"/>
      <c r="D23" s="70"/>
      <c r="E23" s="70"/>
      <c r="F23" s="86"/>
    </row>
    <row r="24" spans="1:7" ht="15.75" thickBot="1" x14ac:dyDescent="0.3">
      <c r="A24" s="33" t="s">
        <v>85</v>
      </c>
      <c r="B24" s="71">
        <f>B10/('1'!C8/10)</f>
        <v>3.2379920373265278</v>
      </c>
      <c r="C24" s="71">
        <f>C10/('1'!B8/10)</f>
        <v>3.9867945929384971</v>
      </c>
      <c r="D24" s="71">
        <f>D10/('1'!D8/10)</f>
        <v>3.6859577643721164</v>
      </c>
      <c r="E24" s="71">
        <f>E10/('1'!E8/10)</f>
        <v>3.4976692492606842</v>
      </c>
      <c r="F24" s="71">
        <f>F10/('1'!F8/10)</f>
        <v>3.1250621431466339</v>
      </c>
      <c r="G24" s="71">
        <f>G10/('1'!G8/10)</f>
        <v>3.7726791402042172</v>
      </c>
    </row>
    <row r="25" spans="1:7" ht="15.75" x14ac:dyDescent="0.25">
      <c r="A25" s="33" t="s">
        <v>86</v>
      </c>
      <c r="B25" s="73">
        <v>43110144</v>
      </c>
      <c r="C25" s="73">
        <v>43110144</v>
      </c>
      <c r="D25" s="74">
        <v>43110144</v>
      </c>
      <c r="E25" s="74">
        <v>43110144</v>
      </c>
      <c r="F25" s="75">
        <v>43110144</v>
      </c>
      <c r="G25" s="91">
        <f>'1'!G8/10</f>
        <v>43110144</v>
      </c>
    </row>
    <row r="26" spans="1:7" ht="15.75" x14ac:dyDescent="0.25">
      <c r="A26" s="72"/>
      <c r="B26" s="73"/>
      <c r="C26" s="73"/>
      <c r="D26" s="74"/>
      <c r="E26" s="74"/>
      <c r="F26" s="75"/>
    </row>
    <row r="27" spans="1:7" ht="15.75" x14ac:dyDescent="0.25">
      <c r="A27" s="76"/>
      <c r="B27" s="77"/>
      <c r="C27" s="77"/>
      <c r="D27" s="78"/>
      <c r="E27" s="78"/>
      <c r="F27" s="79"/>
    </row>
    <row r="28" spans="1:7" ht="15.75" x14ac:dyDescent="0.25">
      <c r="A28" s="72"/>
      <c r="B28" s="73"/>
      <c r="C28" s="73"/>
      <c r="D28" s="74"/>
      <c r="E28" s="74"/>
      <c r="F28" s="75"/>
    </row>
    <row r="29" spans="1:7" ht="15.75" x14ac:dyDescent="0.25">
      <c r="A29" s="76"/>
      <c r="B29" s="77"/>
      <c r="C29" s="77"/>
      <c r="D29" s="78"/>
      <c r="E29" s="78"/>
      <c r="F29" s="79"/>
    </row>
    <row r="30" spans="1:7" ht="15.75" x14ac:dyDescent="0.25">
      <c r="A30" s="76"/>
      <c r="B30" s="77"/>
      <c r="C30" s="77"/>
      <c r="D30" s="78"/>
      <c r="E30" s="78"/>
      <c r="F30" s="79"/>
    </row>
    <row r="31" spans="1:7" ht="15.75" x14ac:dyDescent="0.25">
      <c r="A31" s="72"/>
      <c r="B31" s="73"/>
      <c r="C31" s="73"/>
      <c r="D31" s="74"/>
      <c r="E31" s="74"/>
      <c r="F31" s="75"/>
    </row>
    <row r="32" spans="1:7" ht="15.75" x14ac:dyDescent="0.25">
      <c r="A32" s="76"/>
      <c r="B32" s="77"/>
      <c r="C32" s="77"/>
      <c r="D32" s="78"/>
      <c r="E32" s="78"/>
      <c r="F32" s="79"/>
    </row>
    <row r="33" spans="1:6" ht="16.5" thickBot="1" x14ac:dyDescent="0.3">
      <c r="A33" s="80"/>
      <c r="B33" s="81"/>
      <c r="C33" s="81"/>
      <c r="D33" s="82"/>
      <c r="E33" s="82"/>
      <c r="F33" s="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2020-04-12T05:54:47Z</dcterms:modified>
</cp:coreProperties>
</file>