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B15" i="2"/>
  <c r="E42" i="1"/>
  <c r="F42" i="1"/>
  <c r="G12" i="3" l="1"/>
  <c r="H12" i="3"/>
  <c r="H22" i="3" s="1"/>
  <c r="H26" i="3" s="1"/>
  <c r="G16" i="3"/>
  <c r="H16" i="3"/>
  <c r="G20" i="3"/>
  <c r="H20" i="3"/>
  <c r="G22" i="2"/>
  <c r="H22" i="2"/>
  <c r="G9" i="2"/>
  <c r="G12" i="2" s="1"/>
  <c r="G18" i="2" s="1"/>
  <c r="G23" i="2" s="1"/>
  <c r="H9" i="2"/>
  <c r="H12" i="2"/>
  <c r="H18" i="2" s="1"/>
  <c r="G44" i="1"/>
  <c r="G45" i="1" s="1"/>
  <c r="G30" i="1"/>
  <c r="G47" i="1" s="1"/>
  <c r="G42" i="1"/>
  <c r="G22" i="1"/>
  <c r="G23" i="1" s="1"/>
  <c r="G13" i="1"/>
  <c r="H13" i="1"/>
  <c r="H22" i="1"/>
  <c r="H23" i="1" s="1"/>
  <c r="H30" i="1"/>
  <c r="H47" i="1" s="1"/>
  <c r="G34" i="1"/>
  <c r="H34" i="1"/>
  <c r="H44" i="1" s="1"/>
  <c r="H42" i="1"/>
  <c r="H23" i="2" l="1"/>
  <c r="H45" i="1"/>
  <c r="H51" i="1"/>
  <c r="H28" i="3"/>
  <c r="G22" i="3"/>
  <c r="G26" i="3" s="1"/>
  <c r="G28" i="3"/>
  <c r="H30" i="2"/>
  <c r="H28" i="2"/>
  <c r="G28" i="2"/>
  <c r="G30" i="2"/>
  <c r="G51" i="1"/>
  <c r="G49" i="1"/>
  <c r="H49" i="1"/>
  <c r="C22" i="2"/>
  <c r="D22" i="2"/>
  <c r="E22" i="2"/>
  <c r="F22" i="2"/>
  <c r="B22" i="2"/>
  <c r="B22" i="1"/>
  <c r="E13" i="1" l="1"/>
  <c r="F13" i="1"/>
  <c r="E30" i="1"/>
  <c r="F30" i="1"/>
  <c r="E34" i="1"/>
  <c r="F34" i="1"/>
  <c r="F44" i="1" s="1"/>
  <c r="C13" i="1"/>
  <c r="D13" i="1"/>
  <c r="E47" i="1"/>
  <c r="E44" i="1" l="1"/>
  <c r="D9" i="2"/>
  <c r="D12" i="2" s="1"/>
  <c r="D7" i="4" s="1"/>
  <c r="E9" i="2"/>
  <c r="E12" i="2" s="1"/>
  <c r="E7" i="4" s="1"/>
  <c r="F9" i="2"/>
  <c r="F12" i="2" s="1"/>
  <c r="F7" i="4" s="1"/>
  <c r="C9" i="2"/>
  <c r="C12" i="2" s="1"/>
  <c r="C7" i="4" s="1"/>
  <c r="E45" i="1" l="1"/>
  <c r="F18" i="2" l="1"/>
  <c r="F23" i="2" s="1"/>
  <c r="E18" i="2"/>
  <c r="E23" i="2" s="1"/>
  <c r="D18" i="2" l="1"/>
  <c r="E30" i="2"/>
  <c r="F22" i="1"/>
  <c r="D42" i="1"/>
  <c r="C42" i="1"/>
  <c r="C34" i="1"/>
  <c r="C44" i="1" s="1"/>
  <c r="C30" i="1"/>
  <c r="C22" i="1"/>
  <c r="C5" i="4" s="1"/>
  <c r="E22" i="1"/>
  <c r="E5" i="4" s="1"/>
  <c r="D23" i="2" l="1"/>
  <c r="D30" i="2" s="1"/>
  <c r="D28" i="2"/>
  <c r="D6" i="4"/>
  <c r="E3" i="4"/>
  <c r="E6" i="4"/>
  <c r="E8" i="4"/>
  <c r="C45" i="1"/>
  <c r="C47" i="1"/>
  <c r="E23" i="1"/>
  <c r="C23" i="1"/>
  <c r="B20" i="3"/>
  <c r="C20" i="3"/>
  <c r="D20" i="3"/>
  <c r="E20" i="3"/>
  <c r="F20" i="3"/>
  <c r="B16" i="3"/>
  <c r="C16" i="3"/>
  <c r="D16" i="3"/>
  <c r="E16" i="3"/>
  <c r="F16" i="3"/>
  <c r="B12" i="3"/>
  <c r="B28" i="3" s="1"/>
  <c r="C12" i="3"/>
  <c r="C28" i="3" s="1"/>
  <c r="D12" i="3"/>
  <c r="D28" i="3" s="1"/>
  <c r="E12" i="3"/>
  <c r="E28" i="3" s="1"/>
  <c r="F12" i="3"/>
  <c r="F28" i="3" s="1"/>
  <c r="B9" i="2"/>
  <c r="B12" i="2" s="1"/>
  <c r="B7" i="4" s="1"/>
  <c r="F5" i="4"/>
  <c r="D34" i="1"/>
  <c r="D44" i="1" s="1"/>
  <c r="D30" i="1"/>
  <c r="F23" i="1"/>
  <c r="B42" i="1"/>
  <c r="B5" i="4" s="1"/>
  <c r="B13" i="1"/>
  <c r="F47" i="1" l="1"/>
  <c r="D47" i="1"/>
  <c r="D8" i="4"/>
  <c r="D3" i="4"/>
  <c r="E49" i="1"/>
  <c r="E2" i="4"/>
  <c r="C18" i="2"/>
  <c r="E51" i="1"/>
  <c r="F45" i="1"/>
  <c r="F49" i="1" s="1"/>
  <c r="D45" i="1"/>
  <c r="C23" i="2" l="1"/>
  <c r="C30" i="2" s="1"/>
  <c r="B18" i="2"/>
  <c r="F6" i="4"/>
  <c r="F30" i="2"/>
  <c r="F2" i="4"/>
  <c r="F3" i="4"/>
  <c r="F8" i="4"/>
  <c r="F28" i="2"/>
  <c r="E28" i="2"/>
  <c r="D22" i="1"/>
  <c r="D5" i="4" s="1"/>
  <c r="B30" i="1"/>
  <c r="C8" i="4" l="1"/>
  <c r="C6" i="4"/>
  <c r="B23" i="2"/>
  <c r="B30" i="2" s="1"/>
  <c r="C28" i="2"/>
  <c r="C2" i="4"/>
  <c r="C3" i="4"/>
  <c r="B47" i="1"/>
  <c r="B3" i="4"/>
  <c r="D23" i="1"/>
  <c r="D51" i="1" s="1"/>
  <c r="F51" i="1"/>
  <c r="B6" i="4" l="1"/>
  <c r="B8" i="4"/>
  <c r="D49" i="1"/>
  <c r="D2" i="4"/>
  <c r="B23" i="1"/>
  <c r="B2" i="4" s="1"/>
  <c r="B22" i="3" l="1"/>
  <c r="B26" i="3" s="1"/>
  <c r="B34" i="1" l="1"/>
  <c r="B44" i="1" s="1"/>
  <c r="B45" i="1" s="1"/>
  <c r="B51" i="1" s="1"/>
  <c r="C49" i="1" l="1"/>
  <c r="C51" i="1"/>
  <c r="B49" i="1"/>
  <c r="E22" i="3" l="1"/>
  <c r="E26" i="3" s="1"/>
  <c r="F22" i="3"/>
  <c r="F26" i="3" s="1"/>
  <c r="D22" i="3"/>
  <c r="D26" i="3" s="1"/>
  <c r="C22" i="3" l="1"/>
  <c r="C26" i="3" s="1"/>
</calcChain>
</file>

<file path=xl/sharedStrings.xml><?xml version="1.0" encoding="utf-8"?>
<sst xmlns="http://schemas.openxmlformats.org/spreadsheetml/2006/main" count="100" uniqueCount="85">
  <si>
    <t xml:space="preserve">STATEMENT OF FINANCIAL POSITION </t>
  </si>
  <si>
    <t>AS AT YEAR END</t>
  </si>
  <si>
    <t>ASSETS</t>
  </si>
  <si>
    <t>NON CURRENT ASSETS</t>
  </si>
  <si>
    <t xml:space="preserve">Property,Plant  and  Equipment </t>
  </si>
  <si>
    <t>CURRENT ASSETS</t>
  </si>
  <si>
    <t>Share Capital</t>
  </si>
  <si>
    <t>STATEMENT OF PROFIT &amp; LOSS</t>
  </si>
  <si>
    <t>Net assets value per share (NAVPS)</t>
  </si>
  <si>
    <t>Inventories</t>
  </si>
  <si>
    <t>Advances, Deposits &amp; Pre-Payments</t>
  </si>
  <si>
    <t>CASH FLOW FROM OPERATING ACTIVITIES</t>
  </si>
  <si>
    <t>CASH FLOW FROM INVESTING ACTIVITIES</t>
  </si>
  <si>
    <t>CASH FLOW FROM FINANCING ACTIVITIES</t>
  </si>
  <si>
    <t>-</t>
  </si>
  <si>
    <t>Check</t>
  </si>
  <si>
    <t>Deviation</t>
  </si>
  <si>
    <t xml:space="preserve">Net increase in cash and cash equivalents </t>
  </si>
  <si>
    <t>STATEMENT OF  CASH FLOW</t>
  </si>
  <si>
    <t>Provision for Income tax:</t>
  </si>
  <si>
    <t>Reatined Earnings</t>
  </si>
  <si>
    <t>Total Asset</t>
  </si>
  <si>
    <t>Total Liabilities</t>
  </si>
  <si>
    <t>Income Tax Paid</t>
  </si>
  <si>
    <t>Equity and liabilities</t>
  </si>
  <si>
    <t>Shareholders‘ equity:</t>
  </si>
  <si>
    <t>Total equity</t>
  </si>
  <si>
    <t>Non-current liabilities:</t>
  </si>
  <si>
    <t>Total non-current liabilities</t>
  </si>
  <si>
    <t>Current liabilities:</t>
  </si>
  <si>
    <t>Total current liabilities</t>
  </si>
  <si>
    <t>Opening cash and cash equivalents</t>
  </si>
  <si>
    <t>Closing cash and cash equivalents</t>
  </si>
  <si>
    <t xml:space="preserve">Accounts Receivables </t>
  </si>
  <si>
    <t>Cash and Cash eqivalents</t>
  </si>
  <si>
    <t xml:space="preserve">Other comprehensive Income </t>
  </si>
  <si>
    <t>Non-operating income</t>
  </si>
  <si>
    <t>Operating Cash InFlow/(Outflow) per Share - Basic</t>
  </si>
  <si>
    <t>Operating Cash InFlow/(Outflow) per Share - restated</t>
  </si>
  <si>
    <t>Net Cash Generated by Operating Activities</t>
  </si>
  <si>
    <t>Total equity and liabilities</t>
  </si>
  <si>
    <t>Earnings Per Share (Basic)</t>
  </si>
  <si>
    <t>Earnings Per Share (Restated)</t>
  </si>
  <si>
    <t>Dividend paid</t>
  </si>
  <si>
    <t>Eastern Lubricants Blenders Limited</t>
  </si>
  <si>
    <t>Financial Assets</t>
  </si>
  <si>
    <t>General Reserve</t>
  </si>
  <si>
    <t>Deferred tax Liability</t>
  </si>
  <si>
    <t>Creditors and Accruals</t>
  </si>
  <si>
    <t>Unclaimed Dividend</t>
  </si>
  <si>
    <t>Workers’ Profit Participation Fund &amp; Welfare Fund</t>
  </si>
  <si>
    <t>Capital work-in-progress</t>
  </si>
  <si>
    <t xml:space="preserve">Advance against sales </t>
  </si>
  <si>
    <t>Provision for Income tax</t>
  </si>
  <si>
    <t>Blending Expenses</t>
  </si>
  <si>
    <t>Administrative &amp; General expenses</t>
  </si>
  <si>
    <t>Trading Profit/ (Loss)</t>
  </si>
  <si>
    <t>Net profit before Contribution to WPP &amp; WF and Taxation</t>
  </si>
  <si>
    <t>Contribution to Workers' Profits Participation and Welfare Fund</t>
  </si>
  <si>
    <t xml:space="preserve">Profit Before Taxation </t>
  </si>
  <si>
    <t>Current</t>
  </si>
  <si>
    <t xml:space="preserve">Deferred </t>
  </si>
  <si>
    <t xml:space="preserve">Profit After Taxation  </t>
  </si>
  <si>
    <t>Unrealized Gain/ (loss) on Market value of Financial Assets</t>
  </si>
  <si>
    <t>Total Comprehensive Income</t>
  </si>
  <si>
    <t>Operating Profit/ (Loss)</t>
  </si>
  <si>
    <t>Net cash (Received) / Paid to Suppliers &amp; Others</t>
  </si>
  <si>
    <t>Cash Inflow / (Outflow) from Operating Activities</t>
  </si>
  <si>
    <t>Cash Inflow / (Outflow) from Investing Activities</t>
  </si>
  <si>
    <t>Cash Inflow / (Outflow) from Financing Activities</t>
  </si>
  <si>
    <t>Capital Expenditure</t>
  </si>
  <si>
    <t>Blending Charges Recovery/ Revenue</t>
  </si>
  <si>
    <t>Ratio</t>
  </si>
  <si>
    <t>ROA</t>
  </si>
  <si>
    <t>ROE</t>
  </si>
  <si>
    <t>Debt to Equity</t>
  </si>
  <si>
    <t>Current Ratio</t>
  </si>
  <si>
    <t>Net Mergin</t>
  </si>
  <si>
    <t>Operating Margin</t>
  </si>
  <si>
    <t>ROIC</t>
  </si>
  <si>
    <t xml:space="preserve">Investment </t>
  </si>
  <si>
    <t>Trade Receivables</t>
  </si>
  <si>
    <t>Other Receivables</t>
  </si>
  <si>
    <t>Net cash (Paid) / Received from customers &amp; Others</t>
  </si>
  <si>
    <t>Unrealised gain/loss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</si>
</sst>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15" fontId="2" fillId="0" borderId="0" xfId="0" applyNumberFormat="1" applyFont="1"/>
    <xf numFmtId="0" fontId="3" fillId="0" borderId="0" xfId="0" applyFont="1"/>
    <xf numFmtId="0" fontId="0" fillId="0" borderId="0" xfId="0" applyFill="1"/>
    <xf numFmtId="15" fontId="2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 applyBorder="1"/>
    <xf numFmtId="0" fontId="2" fillId="0" borderId="0" xfId="0" applyFont="1" applyFill="1"/>
    <xf numFmtId="10" fontId="0" fillId="0" borderId="0" xfId="1" applyNumberFormat="1" applyFont="1"/>
    <xf numFmtId="0" fontId="1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6" fillId="0" borderId="0" xfId="0" applyFont="1"/>
    <xf numFmtId="0" fontId="0" fillId="0" borderId="0" xfId="0" applyFont="1" applyAlignment="1">
      <alignment wrapText="1"/>
    </xf>
    <xf numFmtId="15" fontId="2" fillId="0" borderId="0" xfId="0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15" fontId="2" fillId="0" borderId="0" xfId="0" applyNumberFormat="1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/>
    <xf numFmtId="0" fontId="1" fillId="0" borderId="0" xfId="0" applyFont="1" applyAlignment="1">
      <alignment wrapText="1"/>
    </xf>
    <xf numFmtId="15" fontId="2" fillId="0" borderId="0" xfId="0" applyNumberFormat="1" applyFont="1" applyFill="1" applyAlignment="1">
      <alignment horizontal="right"/>
    </xf>
    <xf numFmtId="15" fontId="2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15" fontId="3" fillId="0" borderId="0" xfId="0" applyNumberFormat="1" applyFont="1" applyFill="1" applyAlignment="1">
      <alignment horizontal="right"/>
    </xf>
    <xf numFmtId="164" fontId="0" fillId="0" borderId="0" xfId="1" applyNumberFormat="1" applyFont="1"/>
    <xf numFmtId="2" fontId="0" fillId="0" borderId="0" xfId="0" applyNumberFormat="1"/>
    <xf numFmtId="9" fontId="0" fillId="0" borderId="0" xfId="0" applyNumberFormat="1"/>
    <xf numFmtId="41" fontId="0" fillId="0" borderId="0" xfId="0" applyNumberFormat="1"/>
    <xf numFmtId="41" fontId="0" fillId="0" borderId="0" xfId="0" applyNumberFormat="1" applyFill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Alignment="1">
      <alignment horizontal="right"/>
    </xf>
    <xf numFmtId="41" fontId="0" fillId="0" borderId="0" xfId="0" applyNumberFormat="1" applyFont="1" applyFill="1"/>
    <xf numFmtId="41" fontId="1" fillId="0" borderId="0" xfId="0" applyNumberFormat="1" applyFont="1" applyAlignment="1">
      <alignment horizontal="right"/>
    </xf>
    <xf numFmtId="41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right" vertical="center"/>
    </xf>
    <xf numFmtId="41" fontId="0" fillId="0" borderId="0" xfId="0" applyNumberFormat="1" applyFont="1" applyFill="1" applyAlignment="1">
      <alignment horizontal="right"/>
    </xf>
    <xf numFmtId="41" fontId="0" fillId="0" borderId="0" xfId="0" applyNumberFormat="1" applyFont="1"/>
    <xf numFmtId="41" fontId="0" fillId="0" borderId="0" xfId="0" applyNumberFormat="1" applyFont="1" applyAlignment="1">
      <alignment horizontal="right"/>
    </xf>
    <xf numFmtId="41" fontId="0" fillId="0" borderId="0" xfId="0" applyNumberFormat="1" applyAlignment="1">
      <alignment horizontal="center"/>
    </xf>
    <xf numFmtId="41" fontId="0" fillId="0" borderId="0" xfId="0" applyNumberFormat="1" applyFill="1" applyAlignment="1">
      <alignment horizontal="right"/>
    </xf>
    <xf numFmtId="41" fontId="1" fillId="0" borderId="0" xfId="0" applyNumberFormat="1" applyFont="1" applyFill="1" applyAlignment="1">
      <alignment horizontal="right"/>
    </xf>
    <xf numFmtId="41" fontId="1" fillId="0" borderId="0" xfId="0" applyNumberFormat="1" applyFon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1" fillId="0" borderId="0" xfId="0" applyNumberFormat="1" applyFont="1" applyBorder="1" applyAlignment="1">
      <alignment horizontal="right"/>
    </xf>
    <xf numFmtId="41" fontId="0" fillId="0" borderId="0" xfId="0" applyNumberFormat="1" applyBorder="1"/>
    <xf numFmtId="41" fontId="0" fillId="0" borderId="0" xfId="0" applyNumberFormat="1" applyFill="1" applyBorder="1" applyAlignment="1">
      <alignment horizontal="right"/>
    </xf>
    <xf numFmtId="41" fontId="0" fillId="0" borderId="0" xfId="0" applyNumberFormat="1" applyBorder="1" applyAlignment="1">
      <alignment horizontal="right"/>
    </xf>
    <xf numFmtId="41" fontId="0" fillId="0" borderId="0" xfId="0" applyNumberFormat="1" applyFont="1" applyFill="1" applyBorder="1" applyAlignment="1">
      <alignment horizontal="right"/>
    </xf>
    <xf numFmtId="41" fontId="0" fillId="0" borderId="0" xfId="0" applyNumberFormat="1" applyFont="1" applyBorder="1" applyAlignment="1">
      <alignment horizontal="right"/>
    </xf>
    <xf numFmtId="41" fontId="0" fillId="0" borderId="0" xfId="0" applyNumberFormat="1" applyFont="1" applyBorder="1"/>
    <xf numFmtId="41" fontId="1" fillId="0" borderId="0" xfId="0" applyNumberFormat="1" applyFont="1" applyBorder="1"/>
    <xf numFmtId="41" fontId="0" fillId="0" borderId="0" xfId="0" applyNumberFormat="1" applyFont="1" applyFill="1" applyBorder="1" applyAlignment="1">
      <alignment horizontal="center"/>
    </xf>
    <xf numFmtId="41" fontId="0" fillId="0" borderId="0" xfId="0" applyNumberFormat="1" applyFill="1" applyAlignment="1">
      <alignment horizontal="center"/>
    </xf>
    <xf numFmtId="41" fontId="1" fillId="0" borderId="1" xfId="0" applyNumberFormat="1" applyFont="1" applyBorder="1"/>
    <xf numFmtId="41" fontId="1" fillId="0" borderId="1" xfId="0" applyNumberFormat="1" applyFont="1" applyFill="1" applyBorder="1"/>
    <xf numFmtId="41" fontId="1" fillId="0" borderId="1" xfId="0" applyNumberFormat="1" applyFont="1" applyFill="1" applyBorder="1" applyAlignment="1">
      <alignment horizontal="right"/>
    </xf>
    <xf numFmtId="41" fontId="6" fillId="0" borderId="0" xfId="0" applyNumberFormat="1" applyFont="1"/>
    <xf numFmtId="41" fontId="1" fillId="0" borderId="4" xfId="0" applyNumberFormat="1" applyFont="1" applyBorder="1"/>
    <xf numFmtId="41" fontId="1" fillId="0" borderId="3" xfId="0" applyNumberFormat="1" applyFont="1" applyBorder="1"/>
    <xf numFmtId="41" fontId="1" fillId="0" borderId="3" xfId="0" applyNumberFormat="1" applyFont="1" applyFill="1" applyBorder="1"/>
    <xf numFmtId="41" fontId="1" fillId="0" borderId="2" xfId="0" applyNumberFormat="1" applyFont="1" applyFill="1" applyBorder="1"/>
    <xf numFmtId="43" fontId="1" fillId="0" borderId="0" xfId="0" applyNumberFormat="1" applyFont="1"/>
    <xf numFmtId="43" fontId="0" fillId="0" borderId="0" xfId="0" applyNumberFormat="1"/>
    <xf numFmtId="43" fontId="0" fillId="0" borderId="0" xfId="0" applyNumberFormat="1" applyAlignment="1">
      <alignment horizontal="center" vertical="center"/>
    </xf>
    <xf numFmtId="43" fontId="0" fillId="0" borderId="0" xfId="0" applyNumberFormat="1" applyBorder="1" applyAlignment="1">
      <alignment horizontal="right"/>
    </xf>
    <xf numFmtId="43" fontId="0" fillId="0" borderId="0" xfId="0" applyNumberFormat="1" applyBorder="1"/>
    <xf numFmtId="41" fontId="1" fillId="0" borderId="1" xfId="0" applyNumberFormat="1" applyFont="1" applyBorder="1" applyAlignment="1">
      <alignment horizontal="right"/>
    </xf>
    <xf numFmtId="41" fontId="0" fillId="0" borderId="1" xfId="0" applyNumberFormat="1" applyBorder="1" applyAlignment="1">
      <alignment horizontal="right"/>
    </xf>
    <xf numFmtId="41" fontId="0" fillId="0" borderId="1" xfId="0" applyNumberFormat="1" applyFont="1" applyBorder="1" applyAlignment="1">
      <alignment horizontal="right"/>
    </xf>
    <xf numFmtId="41" fontId="0" fillId="0" borderId="1" xfId="0" applyNumberFormat="1" applyBorder="1"/>
    <xf numFmtId="41" fontId="0" fillId="0" borderId="1" xfId="0" applyNumberFormat="1" applyBorder="1" applyAlignment="1">
      <alignment horizontal="right" vertical="center"/>
    </xf>
    <xf numFmtId="41" fontId="1" fillId="0" borderId="1" xfId="0" applyNumberFormat="1" applyFont="1" applyBorder="1" applyAlignment="1">
      <alignment horizontal="right" vertical="center"/>
    </xf>
    <xf numFmtId="41" fontId="0" fillId="0" borderId="1" xfId="0" applyNumberFormat="1" applyFont="1" applyFill="1" applyBorder="1" applyAlignment="1">
      <alignment horizontal="center"/>
    </xf>
    <xf numFmtId="43" fontId="1" fillId="0" borderId="5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51"/>
  <sheetViews>
    <sheetView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I15" sqref="I15"/>
    </sheetView>
  </sheetViews>
  <sheetFormatPr defaultRowHeight="15" x14ac:dyDescent="0.25"/>
  <cols>
    <col min="1" max="1" width="51.85546875" bestFit="1" customWidth="1"/>
    <col min="2" max="3" width="14.85546875" bestFit="1" customWidth="1"/>
    <col min="4" max="4" width="16.28515625" style="10" bestFit="1" customWidth="1"/>
    <col min="5" max="5" width="14.85546875" style="10" bestFit="1" customWidth="1"/>
    <col min="6" max="6" width="16.7109375" customWidth="1"/>
    <col min="7" max="8" width="12.7109375" bestFit="1" customWidth="1"/>
    <col min="9" max="9" width="12" bestFit="1" customWidth="1"/>
  </cols>
  <sheetData>
    <row r="2" spans="1:10" ht="15.75" x14ac:dyDescent="0.25">
      <c r="A2" s="3" t="s">
        <v>44</v>
      </c>
    </row>
    <row r="3" spans="1:10" ht="15.75" x14ac:dyDescent="0.25">
      <c r="A3" s="3" t="s">
        <v>0</v>
      </c>
    </row>
    <row r="4" spans="1:10" ht="15.75" x14ac:dyDescent="0.25">
      <c r="A4" s="3" t="s">
        <v>1</v>
      </c>
    </row>
    <row r="5" spans="1:10" ht="15.75" x14ac:dyDescent="0.25">
      <c r="B5" s="8">
        <v>41455</v>
      </c>
      <c r="C5" s="8">
        <v>41820</v>
      </c>
      <c r="D5" s="8">
        <v>42185</v>
      </c>
      <c r="E5" s="8">
        <v>42551</v>
      </c>
      <c r="F5" s="11">
        <v>42916</v>
      </c>
      <c r="G5" s="8">
        <v>43281</v>
      </c>
      <c r="H5" s="8">
        <v>43646</v>
      </c>
    </row>
    <row r="6" spans="1:10" ht="15.75" x14ac:dyDescent="0.25">
      <c r="B6" s="31"/>
      <c r="C6" s="31"/>
      <c r="D6" s="31"/>
      <c r="E6" s="31"/>
      <c r="F6" s="32"/>
    </row>
    <row r="7" spans="1:10" x14ac:dyDescent="0.25">
      <c r="A7" s="1" t="s">
        <v>2</v>
      </c>
      <c r="B7" s="36"/>
      <c r="C7" s="36"/>
      <c r="D7" s="37"/>
      <c r="E7" s="37"/>
      <c r="F7" s="36"/>
      <c r="G7" s="36"/>
      <c r="H7" s="36"/>
      <c r="I7" s="36"/>
    </row>
    <row r="8" spans="1:10" x14ac:dyDescent="0.25">
      <c r="A8" s="2" t="s">
        <v>3</v>
      </c>
      <c r="B8" s="38"/>
      <c r="C8" s="38"/>
      <c r="D8" s="39"/>
      <c r="E8" s="39"/>
      <c r="F8" s="39"/>
      <c r="G8" s="36"/>
      <c r="H8" s="36"/>
      <c r="I8" s="36"/>
    </row>
    <row r="9" spans="1:10" x14ac:dyDescent="0.25">
      <c r="A9" t="s">
        <v>4</v>
      </c>
      <c r="B9" s="36">
        <v>6151000</v>
      </c>
      <c r="C9" s="40">
        <v>5690000</v>
      </c>
      <c r="D9" s="41">
        <v>5264000</v>
      </c>
      <c r="E9" s="41">
        <v>4871000</v>
      </c>
      <c r="F9" s="41">
        <v>8667000</v>
      </c>
      <c r="G9" s="36">
        <v>8226000</v>
      </c>
      <c r="H9" s="36"/>
      <c r="I9" s="36"/>
      <c r="J9" s="36"/>
    </row>
    <row r="10" spans="1:10" x14ac:dyDescent="0.25">
      <c r="A10" t="s">
        <v>45</v>
      </c>
      <c r="B10" s="36"/>
      <c r="C10" s="40">
        <v>1733000</v>
      </c>
      <c r="D10" s="41">
        <v>1340000</v>
      </c>
      <c r="E10" s="41">
        <v>1308000</v>
      </c>
      <c r="F10" s="41">
        <v>1667000</v>
      </c>
      <c r="G10" s="36">
        <v>1602000</v>
      </c>
      <c r="H10" s="36"/>
      <c r="I10" s="36"/>
      <c r="J10" s="36"/>
    </row>
    <row r="11" spans="1:10" x14ac:dyDescent="0.25">
      <c r="A11" t="s">
        <v>80</v>
      </c>
      <c r="B11" s="36">
        <v>3269000</v>
      </c>
      <c r="C11" s="40"/>
      <c r="D11" s="41"/>
      <c r="E11" s="41"/>
      <c r="F11" s="41"/>
      <c r="G11" s="36"/>
      <c r="H11" s="36"/>
      <c r="I11" s="36"/>
      <c r="J11" s="36"/>
    </row>
    <row r="12" spans="1:10" x14ac:dyDescent="0.25">
      <c r="A12" t="s">
        <v>51</v>
      </c>
      <c r="B12" s="36"/>
      <c r="C12" s="40">
        <v>0</v>
      </c>
      <c r="D12" s="41">
        <v>0</v>
      </c>
      <c r="E12" s="41">
        <v>4160000</v>
      </c>
      <c r="F12" s="41">
        <v>0</v>
      </c>
      <c r="G12" s="36"/>
      <c r="H12" s="36"/>
      <c r="I12" s="36"/>
      <c r="J12" s="36"/>
    </row>
    <row r="13" spans="1:10" s="2" customFormat="1" x14ac:dyDescent="0.25">
      <c r="B13" s="63">
        <f>SUM(B9:B12)</f>
        <v>9420000</v>
      </c>
      <c r="C13" s="76">
        <f>SUM(C9:C10)</f>
        <v>7423000</v>
      </c>
      <c r="D13" s="63">
        <f>SUM(D9:D12)</f>
        <v>6604000</v>
      </c>
      <c r="E13" s="63">
        <f t="shared" ref="E13:F13" si="0">SUM(E9:E12)</f>
        <v>10339000</v>
      </c>
      <c r="F13" s="63">
        <f t="shared" si="0"/>
        <v>10334000</v>
      </c>
      <c r="G13" s="63">
        <f t="shared" ref="G13:H13" si="1">SUM(G9:G12)</f>
        <v>9828000</v>
      </c>
      <c r="H13" s="63">
        <f t="shared" si="1"/>
        <v>0</v>
      </c>
      <c r="I13" s="38"/>
    </row>
    <row r="14" spans="1:10" s="2" customFormat="1" x14ac:dyDescent="0.25">
      <c r="B14" s="38"/>
      <c r="C14" s="42"/>
      <c r="D14" s="38"/>
      <c r="E14" s="38"/>
      <c r="F14" s="38"/>
      <c r="G14" s="38"/>
      <c r="H14" s="38"/>
      <c r="I14" s="38"/>
    </row>
    <row r="15" spans="1:10" x14ac:dyDescent="0.25">
      <c r="A15" s="2" t="s">
        <v>5</v>
      </c>
      <c r="B15" s="43"/>
      <c r="C15" s="44"/>
      <c r="D15" s="43"/>
      <c r="E15" s="43"/>
      <c r="F15" s="43"/>
      <c r="G15" s="43"/>
      <c r="H15" s="43"/>
      <c r="I15" s="36"/>
    </row>
    <row r="16" spans="1:10" x14ac:dyDescent="0.25">
      <c r="A16" s="5" t="s">
        <v>9</v>
      </c>
      <c r="B16" s="43"/>
      <c r="C16" s="44">
        <v>0</v>
      </c>
      <c r="D16" s="43">
        <v>0</v>
      </c>
      <c r="E16" s="44">
        <v>24496000</v>
      </c>
      <c r="F16" s="44">
        <v>28507000</v>
      </c>
      <c r="G16" s="44">
        <v>46656000</v>
      </c>
      <c r="H16" s="44"/>
      <c r="I16" s="36"/>
      <c r="J16" s="36"/>
    </row>
    <row r="17" spans="1:10" x14ac:dyDescent="0.25">
      <c r="A17" s="5" t="s">
        <v>81</v>
      </c>
      <c r="B17" s="43">
        <v>53150000</v>
      </c>
      <c r="C17" s="44"/>
      <c r="D17" s="43"/>
      <c r="E17" s="44"/>
      <c r="F17" s="44"/>
      <c r="G17" s="44"/>
      <c r="H17" s="44"/>
      <c r="I17" s="36"/>
      <c r="J17" s="36"/>
    </row>
    <row r="18" spans="1:10" x14ac:dyDescent="0.25">
      <c r="A18" s="5" t="s">
        <v>82</v>
      </c>
      <c r="B18" s="43">
        <v>480000</v>
      </c>
      <c r="C18" s="44"/>
      <c r="D18" s="43"/>
      <c r="E18" s="44"/>
      <c r="F18" s="44"/>
      <c r="G18" s="44"/>
      <c r="H18" s="44"/>
      <c r="I18" s="36"/>
      <c r="J18" s="36"/>
    </row>
    <row r="19" spans="1:10" x14ac:dyDescent="0.25">
      <c r="A19" t="s">
        <v>33</v>
      </c>
      <c r="B19" s="43">
        <v>3373000</v>
      </c>
      <c r="C19" s="40">
        <v>55879000</v>
      </c>
      <c r="D19" s="44">
        <v>82217000</v>
      </c>
      <c r="E19" s="44">
        <v>36701000</v>
      </c>
      <c r="F19" s="45">
        <v>126510000</v>
      </c>
      <c r="G19" s="44">
        <v>80637000</v>
      </c>
      <c r="H19" s="44"/>
      <c r="I19" s="36"/>
      <c r="J19" s="36"/>
    </row>
    <row r="20" spans="1:10" x14ac:dyDescent="0.25">
      <c r="A20" t="s">
        <v>10</v>
      </c>
      <c r="B20" s="46">
        <v>16216000</v>
      </c>
      <c r="C20" s="44">
        <v>16547000</v>
      </c>
      <c r="D20" s="41">
        <v>98112000</v>
      </c>
      <c r="E20" s="45">
        <v>77428000</v>
      </c>
      <c r="F20" s="45">
        <v>63718000</v>
      </c>
      <c r="G20" s="45">
        <v>52352000</v>
      </c>
      <c r="H20" s="45"/>
      <c r="I20" s="36"/>
      <c r="J20" s="36"/>
    </row>
    <row r="21" spans="1:10" x14ac:dyDescent="0.25">
      <c r="A21" t="s">
        <v>34</v>
      </c>
      <c r="B21" s="48">
        <v>71936000</v>
      </c>
      <c r="C21" s="47">
        <v>68621000</v>
      </c>
      <c r="D21" s="37">
        <v>127589000</v>
      </c>
      <c r="E21" s="49">
        <v>40684000</v>
      </c>
      <c r="F21" s="49">
        <v>35746000</v>
      </c>
      <c r="G21" s="49">
        <v>113010000</v>
      </c>
      <c r="H21" s="49"/>
      <c r="I21" s="36"/>
      <c r="J21" s="36"/>
    </row>
    <row r="22" spans="1:10" x14ac:dyDescent="0.25">
      <c r="B22" s="77">
        <f>SUM(B16:B21)</f>
        <v>145155000</v>
      </c>
      <c r="C22" s="77">
        <f>SUM(C16:C21)</f>
        <v>141047000</v>
      </c>
      <c r="D22" s="77">
        <f>SUM(D19:D21)</f>
        <v>307918000</v>
      </c>
      <c r="E22" s="78">
        <f>SUM(E16:E21)</f>
        <v>179309000</v>
      </c>
      <c r="F22" s="78">
        <f>SUM(F16:F21)</f>
        <v>254481000</v>
      </c>
      <c r="G22" s="78">
        <f>SUM(G16:G21)</f>
        <v>292655000</v>
      </c>
      <c r="H22" s="78">
        <f t="shared" ref="H22" si="2">SUM(H16:H21)</f>
        <v>0</v>
      </c>
      <c r="I22" s="36"/>
    </row>
    <row r="23" spans="1:10" x14ac:dyDescent="0.25">
      <c r="A23" s="2" t="s">
        <v>21</v>
      </c>
      <c r="B23" s="76">
        <f t="shared" ref="B23:F23" si="3">SUM(B13,B22)</f>
        <v>154575000</v>
      </c>
      <c r="C23" s="76">
        <f t="shared" si="3"/>
        <v>148470000</v>
      </c>
      <c r="D23" s="76">
        <f t="shared" si="3"/>
        <v>314522000</v>
      </c>
      <c r="E23" s="76">
        <f t="shared" si="3"/>
        <v>189648000</v>
      </c>
      <c r="F23" s="76">
        <f t="shared" si="3"/>
        <v>264815000</v>
      </c>
      <c r="G23" s="76">
        <f t="shared" ref="G23:H23" si="4">SUM(G13,G22)</f>
        <v>302483000</v>
      </c>
      <c r="H23" s="76">
        <f t="shared" si="4"/>
        <v>0</v>
      </c>
      <c r="I23" s="36"/>
    </row>
    <row r="24" spans="1:10" x14ac:dyDescent="0.25">
      <c r="B24" s="36"/>
      <c r="C24" s="40"/>
      <c r="D24" s="37"/>
      <c r="E24" s="37"/>
      <c r="F24" s="37"/>
      <c r="G24" s="37"/>
      <c r="H24" s="37"/>
      <c r="I24" s="36"/>
    </row>
    <row r="25" spans="1:10" ht="15.75" x14ac:dyDescent="0.25">
      <c r="A25" s="4" t="s">
        <v>24</v>
      </c>
      <c r="B25" s="36"/>
      <c r="C25" s="40"/>
      <c r="D25" s="37"/>
      <c r="E25" s="37"/>
      <c r="F25" s="37"/>
      <c r="G25" s="37"/>
      <c r="H25" s="37"/>
      <c r="I25" s="36"/>
    </row>
    <row r="26" spans="1:10" x14ac:dyDescent="0.25">
      <c r="A26" s="2" t="s">
        <v>25</v>
      </c>
      <c r="B26" s="36"/>
      <c r="C26" s="40"/>
      <c r="D26" s="37"/>
      <c r="E26" s="37"/>
      <c r="F26" s="36"/>
      <c r="G26" s="36"/>
      <c r="H26" s="36"/>
      <c r="I26" s="36"/>
    </row>
    <row r="27" spans="1:10" x14ac:dyDescent="0.25">
      <c r="A27" t="s">
        <v>6</v>
      </c>
      <c r="B27" s="48">
        <v>9940000</v>
      </c>
      <c r="C27" s="47">
        <v>9940000</v>
      </c>
      <c r="D27" s="47">
        <v>9940000</v>
      </c>
      <c r="E27" s="49">
        <v>9940000</v>
      </c>
      <c r="F27" s="37">
        <v>9940000</v>
      </c>
      <c r="G27" s="37">
        <v>9940000</v>
      </c>
      <c r="H27" s="37"/>
      <c r="I27" s="36"/>
      <c r="J27" s="36"/>
    </row>
    <row r="28" spans="1:10" x14ac:dyDescent="0.25">
      <c r="A28" t="s">
        <v>20</v>
      </c>
      <c r="B28" s="48"/>
      <c r="C28" s="40">
        <v>62241000</v>
      </c>
      <c r="D28" s="40">
        <v>62625000</v>
      </c>
      <c r="E28" s="40">
        <v>101056000</v>
      </c>
      <c r="F28" s="37">
        <v>131866000</v>
      </c>
      <c r="G28" s="37">
        <v>157942000</v>
      </c>
      <c r="H28" s="37"/>
      <c r="I28" s="36"/>
      <c r="J28" s="36"/>
    </row>
    <row r="29" spans="1:10" x14ac:dyDescent="0.25">
      <c r="A29" t="s">
        <v>46</v>
      </c>
      <c r="B29" s="48">
        <v>60647000</v>
      </c>
      <c r="C29" s="49">
        <v>408000</v>
      </c>
      <c r="D29" s="37">
        <v>408000</v>
      </c>
      <c r="E29" s="49">
        <v>408000</v>
      </c>
      <c r="F29" s="41">
        <v>408000</v>
      </c>
      <c r="G29" s="41">
        <v>408000</v>
      </c>
      <c r="H29" s="41"/>
      <c r="I29" s="36"/>
      <c r="J29" s="36"/>
    </row>
    <row r="30" spans="1:10" x14ac:dyDescent="0.25">
      <c r="A30" s="2" t="s">
        <v>26</v>
      </c>
      <c r="B30" s="79">
        <f>SUM(B27:B29)</f>
        <v>70587000</v>
      </c>
      <c r="C30" s="76">
        <f>SUM(C27:C29)</f>
        <v>72589000</v>
      </c>
      <c r="D30" s="63">
        <f>SUM(D27:D29)</f>
        <v>72973000</v>
      </c>
      <c r="E30" s="63">
        <f t="shared" ref="E30:G30" si="5">SUM(E27:E29)</f>
        <v>111404000</v>
      </c>
      <c r="F30" s="63">
        <f t="shared" si="5"/>
        <v>142214000</v>
      </c>
      <c r="G30" s="63">
        <f t="shared" si="5"/>
        <v>168290000</v>
      </c>
      <c r="H30" s="63">
        <f t="shared" ref="H30" si="6">SUM(H27:H29)</f>
        <v>0</v>
      </c>
      <c r="I30" s="36"/>
    </row>
    <row r="31" spans="1:10" x14ac:dyDescent="0.25">
      <c r="B31" s="36"/>
      <c r="C31" s="40"/>
      <c r="D31" s="37"/>
      <c r="E31" s="37"/>
      <c r="F31" s="36"/>
      <c r="G31" s="36"/>
      <c r="H31" s="36"/>
      <c r="I31" s="36"/>
    </row>
    <row r="32" spans="1:10" x14ac:dyDescent="0.25">
      <c r="A32" s="2" t="s">
        <v>27</v>
      </c>
      <c r="B32" s="36"/>
      <c r="C32" s="49"/>
      <c r="D32" s="37"/>
      <c r="E32" s="37"/>
      <c r="F32" s="36"/>
      <c r="G32" s="36"/>
      <c r="H32" s="36"/>
      <c r="I32" s="36"/>
    </row>
    <row r="33" spans="1:10" x14ac:dyDescent="0.25">
      <c r="A33" s="27" t="s">
        <v>47</v>
      </c>
      <c r="B33" s="36">
        <v>1316000</v>
      </c>
      <c r="C33" s="40">
        <v>1238000</v>
      </c>
      <c r="D33" s="37">
        <v>1173000</v>
      </c>
      <c r="E33" s="37">
        <v>1099000</v>
      </c>
      <c r="F33" s="37">
        <v>1236000</v>
      </c>
      <c r="G33" s="37">
        <v>1224000</v>
      </c>
      <c r="H33" s="37"/>
      <c r="I33" s="36"/>
      <c r="J33" s="36"/>
    </row>
    <row r="34" spans="1:10" s="12" customFormat="1" x14ac:dyDescent="0.25">
      <c r="A34" s="12" t="s">
        <v>28</v>
      </c>
      <c r="B34" s="64">
        <f>SUM(B33:B33)</f>
        <v>1316000</v>
      </c>
      <c r="C34" s="65">
        <f>SUM(C33)</f>
        <v>1238000</v>
      </c>
      <c r="D34" s="64">
        <f>SUM(D33:D33)</f>
        <v>1173000</v>
      </c>
      <c r="E34" s="64">
        <f t="shared" ref="E34:F34" si="7">SUM(E33:E33)</f>
        <v>1099000</v>
      </c>
      <c r="F34" s="64">
        <f t="shared" si="7"/>
        <v>1236000</v>
      </c>
      <c r="G34" s="64">
        <f t="shared" ref="G34:H34" si="8">SUM(G33:G33)</f>
        <v>1224000</v>
      </c>
      <c r="H34" s="64">
        <f t="shared" si="8"/>
        <v>0</v>
      </c>
      <c r="I34" s="39"/>
    </row>
    <row r="35" spans="1:10" s="12" customFormat="1" x14ac:dyDescent="0.25">
      <c r="B35" s="39"/>
      <c r="C35" s="50"/>
      <c r="D35" s="39"/>
      <c r="E35" s="39"/>
      <c r="F35" s="39"/>
      <c r="G35" s="39"/>
      <c r="H35" s="39"/>
      <c r="I35" s="39"/>
    </row>
    <row r="36" spans="1:10" x14ac:dyDescent="0.25">
      <c r="A36" s="2" t="s">
        <v>29</v>
      </c>
      <c r="B36" s="36"/>
      <c r="C36" s="40"/>
      <c r="D36" s="37"/>
      <c r="E36" s="37"/>
      <c r="F36" s="36"/>
      <c r="G36" s="36"/>
      <c r="H36" s="36"/>
      <c r="I36" s="36"/>
    </row>
    <row r="37" spans="1:10" x14ac:dyDescent="0.25">
      <c r="A37" t="s">
        <v>48</v>
      </c>
      <c r="B37" s="46">
        <v>81598000</v>
      </c>
      <c r="C37" s="49">
        <v>73940000</v>
      </c>
      <c r="D37" s="41">
        <v>239388000</v>
      </c>
      <c r="E37" s="45">
        <v>5822000</v>
      </c>
      <c r="F37" s="37">
        <v>100951000</v>
      </c>
      <c r="G37" s="37">
        <v>115380000</v>
      </c>
      <c r="H37" s="37"/>
      <c r="I37" s="36"/>
      <c r="J37" s="36"/>
    </row>
    <row r="38" spans="1:10" x14ac:dyDescent="0.25">
      <c r="A38" t="s">
        <v>49</v>
      </c>
      <c r="B38" s="46">
        <v>709000</v>
      </c>
      <c r="C38" s="49">
        <v>388000</v>
      </c>
      <c r="D38" s="41">
        <v>729000</v>
      </c>
      <c r="E38" s="49">
        <v>53736000</v>
      </c>
      <c r="F38" s="37">
        <v>1064000</v>
      </c>
      <c r="G38" s="37">
        <v>1531000</v>
      </c>
      <c r="H38" s="37"/>
      <c r="I38" s="36"/>
      <c r="J38" s="36"/>
    </row>
    <row r="39" spans="1:10" x14ac:dyDescent="0.25">
      <c r="A39" s="5" t="s">
        <v>50</v>
      </c>
      <c r="B39" s="40">
        <v>365000</v>
      </c>
      <c r="C39" s="49">
        <v>315000</v>
      </c>
      <c r="D39" s="37">
        <v>259000</v>
      </c>
      <c r="E39" s="40">
        <v>788000</v>
      </c>
      <c r="F39" s="37">
        <v>2834000</v>
      </c>
      <c r="G39" s="37">
        <v>2527000</v>
      </c>
      <c r="H39" s="37"/>
      <c r="I39" s="36"/>
      <c r="J39" s="36"/>
    </row>
    <row r="40" spans="1:10" x14ac:dyDescent="0.25">
      <c r="A40" s="5" t="s">
        <v>52</v>
      </c>
      <c r="B40" s="40"/>
      <c r="C40" s="40">
        <v>0</v>
      </c>
      <c r="D40" s="40">
        <v>0</v>
      </c>
      <c r="E40" s="40">
        <v>13890000</v>
      </c>
      <c r="F40" s="37">
        <v>3189000</v>
      </c>
      <c r="G40" s="37">
        <v>1516000</v>
      </c>
      <c r="H40" s="37"/>
      <c r="I40" s="36"/>
      <c r="J40" s="36"/>
    </row>
    <row r="41" spans="1:10" x14ac:dyDescent="0.25">
      <c r="A41" s="5" t="s">
        <v>53</v>
      </c>
      <c r="B41" s="40"/>
      <c r="C41" s="40">
        <v>0</v>
      </c>
      <c r="D41" s="40">
        <v>0</v>
      </c>
      <c r="E41" s="40">
        <v>2909000</v>
      </c>
      <c r="F41" s="37">
        <v>13327000</v>
      </c>
      <c r="G41" s="37">
        <v>12015000</v>
      </c>
      <c r="H41" s="37"/>
      <c r="I41" s="36"/>
      <c r="J41" s="36"/>
    </row>
    <row r="42" spans="1:10" s="2" customFormat="1" x14ac:dyDescent="0.25">
      <c r="A42" s="2" t="s">
        <v>30</v>
      </c>
      <c r="B42" s="63">
        <f>SUM(B37:B41)</f>
        <v>82672000</v>
      </c>
      <c r="C42" s="76">
        <f>SUM(C37:C40)</f>
        <v>74643000</v>
      </c>
      <c r="D42" s="76">
        <f>SUM(D37:D40)</f>
        <v>240376000</v>
      </c>
      <c r="E42" s="76">
        <f t="shared" ref="E42:F42" si="9">SUM(E37:E41)</f>
        <v>77145000</v>
      </c>
      <c r="F42" s="76">
        <f t="shared" si="9"/>
        <v>121365000</v>
      </c>
      <c r="G42" s="76">
        <f>SUM(G37:G41)</f>
        <v>132969000</v>
      </c>
      <c r="H42" s="76">
        <f t="shared" ref="H42" si="10">SUM(H37:H40)</f>
        <v>0</v>
      </c>
      <c r="I42" s="38"/>
    </row>
    <row r="43" spans="1:10" s="10" customFormat="1" ht="16.5" customHeight="1" x14ac:dyDescent="0.25">
      <c r="A43" s="12"/>
      <c r="B43" s="37"/>
      <c r="C43" s="80"/>
      <c r="D43" s="80"/>
      <c r="E43" s="80"/>
      <c r="F43" s="80"/>
      <c r="G43" s="37"/>
      <c r="H43" s="37"/>
      <c r="I43" s="37"/>
    </row>
    <row r="44" spans="1:10" x14ac:dyDescent="0.25">
      <c r="A44" t="s">
        <v>22</v>
      </c>
      <c r="B44" s="80">
        <f>SUM(B34,B42)</f>
        <v>83988000</v>
      </c>
      <c r="C44" s="80">
        <f t="shared" ref="C44:H44" si="11">SUM(C34,C42)</f>
        <v>75881000</v>
      </c>
      <c r="D44" s="80">
        <f t="shared" si="11"/>
        <v>241549000</v>
      </c>
      <c r="E44" s="80">
        <f t="shared" si="11"/>
        <v>78244000</v>
      </c>
      <c r="F44" s="80">
        <f t="shared" si="11"/>
        <v>122601000</v>
      </c>
      <c r="G44" s="80">
        <f t="shared" si="11"/>
        <v>134193000</v>
      </c>
      <c r="H44" s="80">
        <f t="shared" si="11"/>
        <v>0</v>
      </c>
      <c r="I44" s="44"/>
      <c r="J44" s="44"/>
    </row>
    <row r="45" spans="1:10" s="2" customFormat="1" x14ac:dyDescent="0.25">
      <c r="A45" s="2" t="s">
        <v>40</v>
      </c>
      <c r="B45" s="81">
        <f t="shared" ref="B45:C45" si="12">SUM(B44,B30)</f>
        <v>154575000</v>
      </c>
      <c r="C45" s="81">
        <f t="shared" si="12"/>
        <v>148470000</v>
      </c>
      <c r="D45" s="81">
        <f>SUM(D44,D30)</f>
        <v>314522000</v>
      </c>
      <c r="E45" s="81">
        <f t="shared" ref="E45:F45" si="13">SUM(E44,E30)</f>
        <v>189648000</v>
      </c>
      <c r="F45" s="81">
        <f t="shared" si="13"/>
        <v>264815000</v>
      </c>
      <c r="G45" s="81">
        <f t="shared" ref="G45:H45" si="14">SUM(G44,G30)</f>
        <v>302483000</v>
      </c>
      <c r="H45" s="81">
        <f t="shared" si="14"/>
        <v>0</v>
      </c>
      <c r="I45" s="38"/>
    </row>
    <row r="46" spans="1:10" x14ac:dyDescent="0.25">
      <c r="B46" s="36"/>
      <c r="C46" s="40"/>
      <c r="D46" s="37"/>
      <c r="E46" s="37"/>
      <c r="F46" s="36"/>
      <c r="G46" s="36"/>
      <c r="H46" s="36"/>
      <c r="I46" s="36"/>
    </row>
    <row r="47" spans="1:10" s="72" customFormat="1" x14ac:dyDescent="0.25">
      <c r="A47" s="71" t="s">
        <v>8</v>
      </c>
      <c r="B47" s="73">
        <f t="shared" ref="B47:F47" si="15">B30/(B27/10)</f>
        <v>71.013078470824951</v>
      </c>
      <c r="C47" s="73">
        <f t="shared" si="15"/>
        <v>73.027162977867206</v>
      </c>
      <c r="D47" s="73">
        <f t="shared" si="15"/>
        <v>73.41348088531187</v>
      </c>
      <c r="E47" s="73">
        <f t="shared" si="15"/>
        <v>112.07645875251509</v>
      </c>
      <c r="F47" s="73">
        <f t="shared" si="15"/>
        <v>143.07243460764587</v>
      </c>
      <c r="G47" s="73">
        <f t="shared" ref="G47:H47" si="16">G30/(G27/10)</f>
        <v>169.30583501006035</v>
      </c>
      <c r="H47" s="73" t="e">
        <f t="shared" si="16"/>
        <v>#DIV/0!</v>
      </c>
    </row>
    <row r="49" spans="1:8" x14ac:dyDescent="0.25">
      <c r="A49" t="s">
        <v>15</v>
      </c>
      <c r="B49" t="str">
        <f t="shared" ref="B49:F49" si="17">IF(B23=B45,"Balanced","Not Balanced")</f>
        <v>Balanced</v>
      </c>
      <c r="C49" t="str">
        <f t="shared" si="17"/>
        <v>Balanced</v>
      </c>
      <c r="D49" t="str">
        <f t="shared" si="17"/>
        <v>Balanced</v>
      </c>
      <c r="E49" t="str">
        <f t="shared" si="17"/>
        <v>Balanced</v>
      </c>
      <c r="F49" t="str">
        <f t="shared" si="17"/>
        <v>Balanced</v>
      </c>
      <c r="G49" t="str">
        <f t="shared" ref="G49:H49" si="18">IF(G23=G45,"Balanced","Not Balanced")</f>
        <v>Balanced</v>
      </c>
      <c r="H49" t="str">
        <f t="shared" si="18"/>
        <v>Balanced</v>
      </c>
    </row>
    <row r="51" spans="1:8" x14ac:dyDescent="0.25">
      <c r="A51" t="s">
        <v>16</v>
      </c>
      <c r="B51" s="15">
        <f t="shared" ref="B51:F51" si="19">(B23/B45)-1</f>
        <v>0</v>
      </c>
      <c r="C51" s="15">
        <f t="shared" si="19"/>
        <v>0</v>
      </c>
      <c r="D51" s="15">
        <f t="shared" si="19"/>
        <v>0</v>
      </c>
      <c r="E51" s="15">
        <f t="shared" si="19"/>
        <v>0</v>
      </c>
      <c r="F51" s="15">
        <f t="shared" si="19"/>
        <v>0</v>
      </c>
      <c r="G51" s="15">
        <f t="shared" ref="G51:H51" si="20">(G23/G45)-1</f>
        <v>0</v>
      </c>
      <c r="H51" s="15" t="e">
        <f t="shared" si="20"/>
        <v>#DIV/0!</v>
      </c>
    </row>
  </sheetData>
  <conditionalFormatting sqref="B49:G49">
    <cfRule type="cellIs" dxfId="3" priority="9" operator="equal">
      <formula>"Not Balanced"</formula>
    </cfRule>
    <cfRule type="cellIs" dxfId="2" priority="10" operator="equal">
      <formula>"Balanced"</formula>
    </cfRule>
  </conditionalFormatting>
  <conditionalFormatting sqref="H49">
    <cfRule type="cellIs" dxfId="1" priority="1" operator="equal">
      <formula>"Not Balanced"</formula>
    </cfRule>
    <cfRule type="cellIs" dxfId="0" priority="2" operator="equal">
      <formula>"Balanced"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54"/>
  <sheetViews>
    <sheetView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F16" sqref="F16"/>
    </sheetView>
  </sheetViews>
  <sheetFormatPr defaultRowHeight="15" x14ac:dyDescent="0.25"/>
  <cols>
    <col min="1" max="1" width="45.85546875" customWidth="1"/>
    <col min="2" max="2" width="13.5703125" style="10" bestFit="1" customWidth="1"/>
    <col min="3" max="3" width="13.85546875" style="10" bestFit="1" customWidth="1"/>
    <col min="4" max="4" width="13.85546875" customWidth="1"/>
    <col min="5" max="5" width="14.85546875" bestFit="1" customWidth="1"/>
    <col min="6" max="6" width="15.42578125" customWidth="1"/>
    <col min="7" max="8" width="12.5703125" bestFit="1" customWidth="1"/>
  </cols>
  <sheetData>
    <row r="2" spans="1:15" ht="15.75" x14ac:dyDescent="0.25">
      <c r="A2" s="3" t="s">
        <v>44</v>
      </c>
      <c r="B2" s="14"/>
    </row>
    <row r="3" spans="1:15" ht="15.75" x14ac:dyDescent="0.25">
      <c r="A3" s="3" t="s">
        <v>7</v>
      </c>
      <c r="B3" s="14"/>
    </row>
    <row r="4" spans="1:15" ht="15.75" x14ac:dyDescent="0.25">
      <c r="A4" s="3" t="s">
        <v>1</v>
      </c>
      <c r="B4" s="22"/>
      <c r="C4" s="23"/>
      <c r="D4" s="6"/>
      <c r="E4" s="6"/>
      <c r="F4" s="6"/>
      <c r="G4" s="6"/>
      <c r="H4" s="6"/>
      <c r="I4" s="6"/>
      <c r="J4" s="6"/>
      <c r="K4" s="6"/>
    </row>
    <row r="5" spans="1:15" ht="15.75" x14ac:dyDescent="0.25">
      <c r="A5" s="3"/>
      <c r="B5" s="24">
        <v>41455</v>
      </c>
      <c r="C5" s="24">
        <v>41820</v>
      </c>
      <c r="D5" s="21">
        <v>42185</v>
      </c>
      <c r="E5" s="21">
        <v>42551</v>
      </c>
      <c r="F5" s="21">
        <v>42916</v>
      </c>
      <c r="G5" s="21">
        <v>43281</v>
      </c>
      <c r="H5" s="21">
        <v>43646</v>
      </c>
      <c r="I5" s="21"/>
      <c r="J5" s="21"/>
      <c r="K5" s="6"/>
    </row>
    <row r="6" spans="1:15" ht="15.75" x14ac:dyDescent="0.25">
      <c r="B6" s="52"/>
      <c r="C6" s="52"/>
      <c r="D6" s="53"/>
      <c r="E6" s="53"/>
      <c r="F6" s="53"/>
      <c r="G6" s="54"/>
      <c r="H6" s="54"/>
      <c r="I6" s="54"/>
      <c r="J6" s="54"/>
      <c r="K6" s="54"/>
      <c r="L6" s="36"/>
      <c r="M6" s="36"/>
      <c r="N6" s="36"/>
      <c r="O6" s="36"/>
    </row>
    <row r="7" spans="1:15" ht="15.75" x14ac:dyDescent="0.25">
      <c r="A7" s="9" t="s">
        <v>71</v>
      </c>
      <c r="B7" s="55">
        <v>8753000</v>
      </c>
      <c r="C7" s="55">
        <v>9356000</v>
      </c>
      <c r="D7" s="56">
        <v>6139000</v>
      </c>
      <c r="E7" s="56">
        <v>215295000</v>
      </c>
      <c r="F7" s="55">
        <v>287271000</v>
      </c>
      <c r="G7" s="56">
        <v>349580000</v>
      </c>
      <c r="H7" s="56"/>
      <c r="I7" s="56"/>
      <c r="J7" s="56"/>
      <c r="K7" s="54"/>
      <c r="L7" s="36"/>
      <c r="M7" s="36"/>
      <c r="N7" s="36"/>
      <c r="O7" s="36"/>
    </row>
    <row r="8" spans="1:15" ht="15.75" x14ac:dyDescent="0.25">
      <c r="A8" s="9" t="s">
        <v>54</v>
      </c>
      <c r="B8" s="55">
        <v>13126000</v>
      </c>
      <c r="C8" s="55">
        <v>13047000</v>
      </c>
      <c r="D8" s="55">
        <v>10983000</v>
      </c>
      <c r="E8" s="55">
        <v>161082000</v>
      </c>
      <c r="F8" s="55">
        <v>231328000</v>
      </c>
      <c r="G8" s="56">
        <v>300628000</v>
      </c>
      <c r="H8" s="56"/>
      <c r="I8" s="56"/>
      <c r="J8" s="56"/>
      <c r="K8" s="54"/>
      <c r="L8" s="36"/>
      <c r="M8" s="36"/>
      <c r="N8" s="36"/>
      <c r="O8" s="36"/>
    </row>
    <row r="9" spans="1:15" x14ac:dyDescent="0.25">
      <c r="A9" s="2" t="s">
        <v>65</v>
      </c>
      <c r="B9" s="51">
        <f t="shared" ref="B9" si="0">B7-B8</f>
        <v>-4373000</v>
      </c>
      <c r="C9" s="51">
        <f>C7-C8</f>
        <v>-3691000</v>
      </c>
      <c r="D9" s="51">
        <f t="shared" ref="D9:F9" si="1">D7-D8</f>
        <v>-4844000</v>
      </c>
      <c r="E9" s="51">
        <f t="shared" si="1"/>
        <v>54213000</v>
      </c>
      <c r="F9" s="51">
        <f t="shared" si="1"/>
        <v>55943000</v>
      </c>
      <c r="G9" s="51">
        <f t="shared" ref="G9:H9" si="2">G7-G8</f>
        <v>48952000</v>
      </c>
      <c r="H9" s="51">
        <f t="shared" si="2"/>
        <v>0</v>
      </c>
      <c r="I9" s="56"/>
      <c r="J9" s="54"/>
      <c r="K9" s="54"/>
      <c r="L9" s="36"/>
      <c r="M9" s="36"/>
      <c r="N9" s="36"/>
      <c r="O9" s="36"/>
    </row>
    <row r="10" spans="1:15" x14ac:dyDescent="0.25">
      <c r="A10" s="2"/>
      <c r="B10" s="57"/>
      <c r="C10" s="57"/>
      <c r="D10" s="57"/>
      <c r="E10" s="57"/>
      <c r="F10" s="57"/>
      <c r="G10" s="57"/>
      <c r="H10" s="57"/>
      <c r="I10" s="56"/>
      <c r="J10" s="54"/>
      <c r="K10" s="54"/>
      <c r="L10" s="36"/>
      <c r="M10" s="36"/>
      <c r="N10" s="36"/>
      <c r="O10" s="36"/>
    </row>
    <row r="11" spans="1:15" x14ac:dyDescent="0.25">
      <c r="A11" s="5" t="s">
        <v>55</v>
      </c>
      <c r="B11" s="57">
        <v>1004000</v>
      </c>
      <c r="C11" s="57">
        <v>1496000</v>
      </c>
      <c r="D11" s="36">
        <v>1409000</v>
      </c>
      <c r="E11" s="57">
        <v>1360000</v>
      </c>
      <c r="F11" s="57">
        <v>1686000</v>
      </c>
      <c r="G11" s="57">
        <v>2105000</v>
      </c>
      <c r="H11" s="57"/>
      <c r="I11" s="56"/>
      <c r="J11" s="56"/>
      <c r="K11" s="54"/>
      <c r="L11" s="36"/>
      <c r="M11" s="36"/>
      <c r="N11" s="36"/>
      <c r="O11" s="36"/>
    </row>
    <row r="12" spans="1:15" s="5" customFormat="1" x14ac:dyDescent="0.25">
      <c r="A12" s="2" t="s">
        <v>56</v>
      </c>
      <c r="B12" s="51">
        <f>B9-B11</f>
        <v>-5377000</v>
      </c>
      <c r="C12" s="51">
        <f>C9-C11</f>
        <v>-5187000</v>
      </c>
      <c r="D12" s="51">
        <f t="shared" ref="D12:F12" si="3">D9-D11</f>
        <v>-6253000</v>
      </c>
      <c r="E12" s="51">
        <f t="shared" si="3"/>
        <v>52853000</v>
      </c>
      <c r="F12" s="51">
        <f t="shared" si="3"/>
        <v>54257000</v>
      </c>
      <c r="G12" s="51">
        <f t="shared" ref="G12:H12" si="4">G9-G11</f>
        <v>46847000</v>
      </c>
      <c r="H12" s="51">
        <f t="shared" si="4"/>
        <v>0</v>
      </c>
      <c r="I12" s="58"/>
      <c r="J12" s="59"/>
      <c r="K12" s="59"/>
      <c r="L12" s="46"/>
      <c r="M12" s="46"/>
      <c r="N12" s="46"/>
      <c r="O12" s="46"/>
    </row>
    <row r="13" spans="1:15" ht="15.75" customHeight="1" x14ac:dyDescent="0.25">
      <c r="A13" s="5" t="s">
        <v>36</v>
      </c>
      <c r="B13" s="49">
        <v>12679000</v>
      </c>
      <c r="C13" s="57">
        <v>13016000</v>
      </c>
      <c r="D13" s="57">
        <v>11437000</v>
      </c>
      <c r="E13" s="57">
        <v>5317000</v>
      </c>
      <c r="F13" s="57">
        <v>2432000</v>
      </c>
      <c r="G13" s="57">
        <v>3764000</v>
      </c>
      <c r="H13" s="57"/>
      <c r="I13" s="56"/>
      <c r="J13" s="56"/>
      <c r="K13" s="54"/>
      <c r="L13" s="36"/>
      <c r="M13" s="36"/>
      <c r="N13" s="36"/>
      <c r="O13" s="36"/>
    </row>
    <row r="14" spans="1:15" s="5" customFormat="1" ht="15.75" customHeight="1" x14ac:dyDescent="0.25">
      <c r="A14" s="5" t="s">
        <v>84</v>
      </c>
      <c r="B14" s="45"/>
      <c r="C14" s="41"/>
      <c r="D14" s="45"/>
      <c r="E14" s="45"/>
      <c r="F14" s="45">
        <v>359000</v>
      </c>
      <c r="G14" s="45">
        <v>-65000</v>
      </c>
      <c r="H14" s="45"/>
      <c r="I14" s="58"/>
      <c r="J14" s="59"/>
      <c r="K14" s="59"/>
      <c r="L14" s="46"/>
      <c r="M14" s="46"/>
      <c r="N14" s="46"/>
      <c r="O14" s="46"/>
    </row>
    <row r="15" spans="1:15" s="2" customFormat="1" x14ac:dyDescent="0.25">
      <c r="A15" s="2" t="s">
        <v>57</v>
      </c>
      <c r="B15" s="50">
        <f>SUM(B12:B14)</f>
        <v>7302000</v>
      </c>
      <c r="C15" s="50">
        <f t="shared" ref="C15:H15" si="5">SUM(C12:C14)</f>
        <v>7829000</v>
      </c>
      <c r="D15" s="50">
        <f t="shared" si="5"/>
        <v>5184000</v>
      </c>
      <c r="E15" s="50">
        <f t="shared" si="5"/>
        <v>58170000</v>
      </c>
      <c r="F15" s="50">
        <f t="shared" si="5"/>
        <v>57048000</v>
      </c>
      <c r="G15" s="50">
        <f t="shared" si="5"/>
        <v>50546000</v>
      </c>
      <c r="H15" s="50">
        <f t="shared" si="5"/>
        <v>0</v>
      </c>
      <c r="I15" s="53"/>
      <c r="J15" s="60"/>
      <c r="K15" s="60"/>
      <c r="L15" s="38"/>
      <c r="M15" s="38"/>
      <c r="N15" s="38"/>
      <c r="O15" s="38"/>
    </row>
    <row r="16" spans="1:15" s="5" customFormat="1" ht="30" x14ac:dyDescent="0.25">
      <c r="A16" s="20" t="s">
        <v>58</v>
      </c>
      <c r="B16" s="57">
        <v>365000</v>
      </c>
      <c r="C16" s="57">
        <v>315000</v>
      </c>
      <c r="D16" s="57">
        <v>259000</v>
      </c>
      <c r="E16" s="57">
        <v>2909000</v>
      </c>
      <c r="F16" s="57">
        <v>2834000</v>
      </c>
      <c r="G16" s="57">
        <v>2527000</v>
      </c>
      <c r="H16" s="57"/>
      <c r="I16" s="58"/>
      <c r="J16" s="58"/>
      <c r="K16" s="59"/>
      <c r="L16" s="46"/>
      <c r="M16" s="46"/>
      <c r="N16" s="46"/>
      <c r="O16" s="46"/>
    </row>
    <row r="17" spans="1:15" x14ac:dyDescent="0.25">
      <c r="A17" s="2"/>
      <c r="B17" s="51"/>
      <c r="C17" s="51"/>
      <c r="D17" s="56"/>
      <c r="E17" s="56"/>
      <c r="F17" s="56"/>
      <c r="G17" s="56"/>
      <c r="H17" s="56"/>
      <c r="I17" s="56"/>
      <c r="J17" s="54"/>
      <c r="K17" s="54"/>
      <c r="L17" s="36"/>
      <c r="M17" s="36"/>
      <c r="N17" s="36"/>
      <c r="O17" s="36"/>
    </row>
    <row r="18" spans="1:15" s="2" customFormat="1" x14ac:dyDescent="0.25">
      <c r="A18" s="2" t="s">
        <v>59</v>
      </c>
      <c r="B18" s="51">
        <f t="shared" ref="B18" si="6">B15-B16</f>
        <v>6937000</v>
      </c>
      <c r="C18" s="51">
        <f>C15-C16</f>
        <v>7514000</v>
      </c>
      <c r="D18" s="51">
        <f t="shared" ref="D18:F18" si="7">D15-D16</f>
        <v>4925000</v>
      </c>
      <c r="E18" s="51">
        <f t="shared" si="7"/>
        <v>55261000</v>
      </c>
      <c r="F18" s="51">
        <f t="shared" si="7"/>
        <v>54214000</v>
      </c>
      <c r="G18" s="51">
        <f t="shared" ref="G18:H18" si="8">G15-G16</f>
        <v>48019000</v>
      </c>
      <c r="H18" s="51">
        <f t="shared" si="8"/>
        <v>0</v>
      </c>
      <c r="I18" s="53"/>
      <c r="J18" s="60"/>
      <c r="K18" s="60"/>
      <c r="L18" s="38"/>
      <c r="M18" s="38"/>
      <c r="N18" s="38"/>
      <c r="O18" s="38"/>
    </row>
    <row r="19" spans="1:15" x14ac:dyDescent="0.25">
      <c r="A19" s="5" t="s">
        <v>19</v>
      </c>
      <c r="B19" s="57"/>
      <c r="C19" s="57"/>
      <c r="D19" s="58"/>
      <c r="E19" s="58"/>
      <c r="F19" s="53"/>
      <c r="G19" s="53"/>
      <c r="H19" s="53"/>
      <c r="I19" s="56"/>
      <c r="J19" s="54"/>
      <c r="K19" s="54"/>
      <c r="L19" s="36"/>
      <c r="M19" s="36"/>
      <c r="N19" s="36"/>
      <c r="O19" s="36"/>
    </row>
    <row r="20" spans="1:15" x14ac:dyDescent="0.25">
      <c r="A20" s="5" t="s">
        <v>60</v>
      </c>
      <c r="B20" s="61">
        <v>-1717000</v>
      </c>
      <c r="C20" s="57">
        <v>-1480000</v>
      </c>
      <c r="D20" s="57">
        <v>-1231000</v>
      </c>
      <c r="E20" s="57">
        <v>-13890000</v>
      </c>
      <c r="F20" s="58">
        <v>-13327000</v>
      </c>
      <c r="G20" s="58">
        <v>-12015000</v>
      </c>
      <c r="H20" s="58"/>
      <c r="I20" s="56"/>
      <c r="J20" s="56"/>
      <c r="K20" s="54"/>
      <c r="L20" s="36"/>
      <c r="M20" s="36"/>
      <c r="N20" s="36"/>
      <c r="O20" s="36"/>
    </row>
    <row r="21" spans="1:15" x14ac:dyDescent="0.25">
      <c r="A21" s="5" t="s">
        <v>61</v>
      </c>
      <c r="B21" s="61">
        <v>80000</v>
      </c>
      <c r="C21" s="57">
        <v>78000</v>
      </c>
      <c r="D21" s="57">
        <v>65000</v>
      </c>
      <c r="E21" s="57">
        <v>74000</v>
      </c>
      <c r="F21" s="58">
        <v>-137000</v>
      </c>
      <c r="G21" s="58">
        <v>12000</v>
      </c>
      <c r="H21" s="58"/>
      <c r="I21" s="56"/>
      <c r="J21" s="56"/>
      <c r="K21" s="54"/>
      <c r="L21" s="36"/>
      <c r="M21" s="36"/>
      <c r="N21" s="36"/>
      <c r="O21" s="36"/>
    </row>
    <row r="22" spans="1:15" x14ac:dyDescent="0.25">
      <c r="A22" s="2"/>
      <c r="B22" s="57">
        <f>SUM(B20:B21)</f>
        <v>-1637000</v>
      </c>
      <c r="C22" s="57">
        <f t="shared" ref="C22:H22" si="9">SUM(C20:C21)</f>
        <v>-1402000</v>
      </c>
      <c r="D22" s="57">
        <f t="shared" si="9"/>
        <v>-1166000</v>
      </c>
      <c r="E22" s="57">
        <f t="shared" si="9"/>
        <v>-13816000</v>
      </c>
      <c r="F22" s="57">
        <f t="shared" si="9"/>
        <v>-13464000</v>
      </c>
      <c r="G22" s="57">
        <f t="shared" si="9"/>
        <v>-12003000</v>
      </c>
      <c r="H22" s="57">
        <f t="shared" si="9"/>
        <v>0</v>
      </c>
      <c r="I22" s="56"/>
      <c r="J22" s="56"/>
      <c r="K22" s="54"/>
      <c r="L22" s="36"/>
      <c r="M22" s="36"/>
      <c r="N22" s="36"/>
      <c r="O22" s="36"/>
    </row>
    <row r="23" spans="1:15" x14ac:dyDescent="0.25">
      <c r="A23" s="2" t="s">
        <v>62</v>
      </c>
      <c r="B23" s="65">
        <f>SUM(B18,B22)</f>
        <v>5300000</v>
      </c>
      <c r="C23" s="65">
        <f t="shared" ref="C23:F23" si="10">SUM(C18,C22)</f>
        <v>6112000</v>
      </c>
      <c r="D23" s="65">
        <f t="shared" si="10"/>
        <v>3759000</v>
      </c>
      <c r="E23" s="65">
        <f t="shared" si="10"/>
        <v>41445000</v>
      </c>
      <c r="F23" s="65">
        <f t="shared" si="10"/>
        <v>40750000</v>
      </c>
      <c r="G23" s="65">
        <f t="shared" ref="G23:H23" si="11">SUM(G18,G22)</f>
        <v>36016000</v>
      </c>
      <c r="H23" s="65">
        <f t="shared" si="11"/>
        <v>0</v>
      </c>
      <c r="I23" s="56"/>
      <c r="J23" s="54"/>
      <c r="K23" s="54"/>
      <c r="L23" s="36"/>
      <c r="M23" s="36"/>
      <c r="N23" s="36"/>
      <c r="O23" s="36"/>
    </row>
    <row r="24" spans="1:15" x14ac:dyDescent="0.25">
      <c r="A24" s="2"/>
      <c r="B24" s="57"/>
      <c r="C24" s="57"/>
      <c r="D24" s="57"/>
      <c r="E24" s="57"/>
      <c r="F24" s="57"/>
      <c r="G24" s="57"/>
      <c r="H24" s="57"/>
      <c r="I24" s="56"/>
      <c r="J24" s="54"/>
      <c r="K24" s="54"/>
      <c r="L24" s="36"/>
      <c r="M24" s="36"/>
      <c r="N24" s="36"/>
      <c r="O24" s="36"/>
    </row>
    <row r="25" spans="1:15" x14ac:dyDescent="0.25">
      <c r="A25" s="2" t="s">
        <v>35</v>
      </c>
      <c r="B25" s="61" t="s">
        <v>14</v>
      </c>
      <c r="C25" s="61"/>
      <c r="D25" s="61"/>
      <c r="E25" s="61"/>
      <c r="F25" s="61"/>
      <c r="G25" s="61"/>
      <c r="H25" s="61"/>
      <c r="I25" s="56"/>
      <c r="J25" s="54"/>
      <c r="K25" s="54"/>
      <c r="L25" s="36"/>
      <c r="M25" s="36"/>
      <c r="N25" s="36"/>
      <c r="O25" s="36"/>
    </row>
    <row r="26" spans="1:15" ht="30" x14ac:dyDescent="0.25">
      <c r="A26" s="28" t="s">
        <v>63</v>
      </c>
      <c r="B26" s="61" t="s">
        <v>14</v>
      </c>
      <c r="C26" s="57">
        <v>-1536000</v>
      </c>
      <c r="D26" s="57">
        <v>-393000</v>
      </c>
      <c r="E26" s="57">
        <v>-32000</v>
      </c>
      <c r="F26" s="57">
        <v>359000</v>
      </c>
      <c r="G26" s="57">
        <v>-65000</v>
      </c>
      <c r="H26" s="57"/>
      <c r="I26" s="56"/>
      <c r="J26" s="56"/>
      <c r="K26" s="54"/>
      <c r="L26" s="36"/>
      <c r="M26" s="36"/>
      <c r="N26" s="36"/>
      <c r="O26" s="36"/>
    </row>
    <row r="27" spans="1:15" x14ac:dyDescent="0.25">
      <c r="A27" s="2"/>
      <c r="B27" s="61" t="s">
        <v>14</v>
      </c>
      <c r="C27" s="57" t="s">
        <v>14</v>
      </c>
      <c r="D27" s="57" t="s">
        <v>14</v>
      </c>
      <c r="E27" s="57" t="s">
        <v>14</v>
      </c>
      <c r="F27" s="57" t="s">
        <v>14</v>
      </c>
      <c r="G27" s="57" t="s">
        <v>14</v>
      </c>
      <c r="H27" s="57" t="s">
        <v>14</v>
      </c>
      <c r="I27" s="56"/>
      <c r="J27" s="54"/>
      <c r="K27" s="54"/>
      <c r="L27" s="36"/>
      <c r="M27" s="36"/>
      <c r="N27" s="36"/>
      <c r="O27" s="36"/>
    </row>
    <row r="28" spans="1:15" x14ac:dyDescent="0.25">
      <c r="A28" s="2" t="s">
        <v>64</v>
      </c>
      <c r="B28" s="82" t="s">
        <v>14</v>
      </c>
      <c r="C28" s="65">
        <f>SUM(C23,C25:C27)</f>
        <v>4576000</v>
      </c>
      <c r="D28" s="65">
        <f>SUM(D23,D25:D27)</f>
        <v>3366000</v>
      </c>
      <c r="E28" s="65">
        <f t="shared" ref="E28:F28" si="12">SUM(E23,E25:E27)</f>
        <v>41413000</v>
      </c>
      <c r="F28" s="65">
        <f t="shared" si="12"/>
        <v>41109000</v>
      </c>
      <c r="G28" s="65">
        <f t="shared" ref="G28:H28" si="13">SUM(G23,G25:G27)</f>
        <v>35951000</v>
      </c>
      <c r="H28" s="65">
        <f t="shared" si="13"/>
        <v>0</v>
      </c>
      <c r="I28" s="56"/>
      <c r="J28" s="54"/>
      <c r="K28" s="54"/>
      <c r="L28" s="36"/>
      <c r="M28" s="36"/>
      <c r="N28" s="36"/>
      <c r="O28" s="36"/>
    </row>
    <row r="29" spans="1:15" x14ac:dyDescent="0.25">
      <c r="A29" s="2"/>
      <c r="B29" s="57"/>
      <c r="C29" s="57"/>
      <c r="D29" s="53"/>
      <c r="E29" s="56"/>
      <c r="F29" s="56"/>
      <c r="G29" s="56"/>
      <c r="H29" s="56"/>
      <c r="I29" s="56"/>
      <c r="J29" s="54"/>
      <c r="K29" s="54"/>
      <c r="L29" s="36"/>
      <c r="M29" s="36"/>
      <c r="N29" s="36"/>
      <c r="O29" s="36"/>
    </row>
    <row r="30" spans="1:15" s="72" customFormat="1" x14ac:dyDescent="0.25">
      <c r="A30" s="71" t="s">
        <v>41</v>
      </c>
      <c r="B30" s="83">
        <f>B23/('1'!B27/10)</f>
        <v>5.3319919517102612</v>
      </c>
      <c r="C30" s="83">
        <f>C23/('1'!C27/10)</f>
        <v>6.1488933601609661</v>
      </c>
      <c r="D30" s="83">
        <f>D23/('1'!D27/10)</f>
        <v>3.7816901408450705</v>
      </c>
      <c r="E30" s="83">
        <f>E23/('1'!E27/10)</f>
        <v>41.695171026156942</v>
      </c>
      <c r="F30" s="83">
        <f>F23/('1'!F27/10)</f>
        <v>40.995975855130787</v>
      </c>
      <c r="G30" s="83">
        <f>G23/('1'!G27/10)</f>
        <v>36.233400402414489</v>
      </c>
      <c r="H30" s="83" t="e">
        <f>H23/('1'!H27/10)</f>
        <v>#DIV/0!</v>
      </c>
      <c r="I30" s="74"/>
      <c r="J30" s="75"/>
      <c r="K30" s="75"/>
    </row>
    <row r="31" spans="1:15" x14ac:dyDescent="0.25">
      <c r="A31" s="2" t="s">
        <v>42</v>
      </c>
      <c r="B31" s="51"/>
      <c r="C31" s="55"/>
      <c r="D31" s="56"/>
      <c r="E31" s="56"/>
      <c r="F31" s="56"/>
      <c r="G31" s="56"/>
      <c r="H31" s="56"/>
      <c r="I31" s="56"/>
      <c r="J31" s="54"/>
      <c r="K31" s="54"/>
      <c r="L31" s="36"/>
      <c r="M31" s="36"/>
      <c r="N31" s="36"/>
      <c r="O31" s="36"/>
    </row>
    <row r="32" spans="1:15" x14ac:dyDescent="0.25">
      <c r="B32" s="57"/>
      <c r="C32" s="55"/>
      <c r="D32" s="56"/>
      <c r="E32" s="56"/>
      <c r="F32" s="56"/>
      <c r="G32" s="56"/>
      <c r="H32" s="56"/>
      <c r="I32" s="56"/>
      <c r="J32" s="54"/>
      <c r="K32" s="54"/>
      <c r="L32" s="36"/>
      <c r="M32" s="36"/>
      <c r="N32" s="36"/>
      <c r="O32" s="36"/>
    </row>
    <row r="33" spans="2:11" x14ac:dyDescent="0.25">
      <c r="B33" s="26"/>
      <c r="C33" s="26"/>
      <c r="D33" s="25"/>
      <c r="E33" s="25"/>
      <c r="F33" s="25"/>
      <c r="G33" s="25"/>
      <c r="H33" s="25"/>
      <c r="I33" s="25"/>
      <c r="J33" s="6"/>
      <c r="K33" s="6"/>
    </row>
    <row r="34" spans="2:11" x14ac:dyDescent="0.25">
      <c r="B34" s="26"/>
      <c r="C34" s="26"/>
      <c r="D34" s="25"/>
      <c r="E34" s="25"/>
      <c r="F34" s="25"/>
      <c r="G34" s="25"/>
      <c r="H34" s="25"/>
      <c r="I34" s="25"/>
      <c r="J34" s="6"/>
      <c r="K34" s="6"/>
    </row>
    <row r="35" spans="2:11" x14ac:dyDescent="0.25">
      <c r="B35" s="26"/>
      <c r="C35" s="26"/>
      <c r="D35" s="25"/>
      <c r="E35" s="25"/>
      <c r="F35" s="25"/>
      <c r="G35" s="25"/>
      <c r="H35" s="25"/>
      <c r="I35" s="25"/>
      <c r="J35" s="6"/>
      <c r="K35" s="6"/>
    </row>
    <row r="36" spans="2:11" x14ac:dyDescent="0.25">
      <c r="B36" s="26"/>
      <c r="C36" s="26"/>
      <c r="D36" s="25"/>
      <c r="E36" s="25"/>
      <c r="F36" s="25"/>
      <c r="G36" s="25"/>
      <c r="H36" s="25"/>
      <c r="I36" s="25"/>
      <c r="J36" s="6"/>
      <c r="K36" s="6"/>
    </row>
    <row r="37" spans="2:11" x14ac:dyDescent="0.25">
      <c r="B37" s="26"/>
      <c r="C37" s="26"/>
      <c r="D37" s="25"/>
      <c r="E37" s="25"/>
      <c r="F37" s="25"/>
      <c r="G37" s="25"/>
      <c r="H37" s="25"/>
      <c r="I37" s="25"/>
      <c r="J37" s="6"/>
      <c r="K37" s="6"/>
    </row>
    <row r="38" spans="2:11" x14ac:dyDescent="0.25">
      <c r="B38" s="26"/>
      <c r="C38" s="26"/>
      <c r="D38" s="25"/>
      <c r="E38" s="25"/>
      <c r="F38" s="25"/>
      <c r="G38" s="25"/>
      <c r="H38" s="25"/>
      <c r="I38" s="25"/>
      <c r="J38" s="6"/>
      <c r="K38" s="6"/>
    </row>
    <row r="39" spans="2:11" x14ac:dyDescent="0.25">
      <c r="B39" s="26"/>
      <c r="C39" s="26"/>
      <c r="D39" s="25"/>
      <c r="E39" s="25"/>
      <c r="F39" s="25"/>
      <c r="G39" s="25"/>
      <c r="H39" s="25"/>
      <c r="I39" s="25"/>
      <c r="J39" s="6"/>
      <c r="K39" s="6"/>
    </row>
    <row r="40" spans="2:11" x14ac:dyDescent="0.25">
      <c r="B40" s="26"/>
      <c r="C40" s="26"/>
      <c r="D40" s="25"/>
      <c r="E40" s="25"/>
      <c r="F40" s="25"/>
      <c r="G40" s="25"/>
      <c r="H40" s="25"/>
      <c r="I40" s="25"/>
      <c r="J40" s="6"/>
      <c r="K40" s="6"/>
    </row>
    <row r="41" spans="2:11" x14ac:dyDescent="0.25">
      <c r="B41" s="26"/>
      <c r="C41" s="26"/>
      <c r="D41" s="25"/>
      <c r="E41" s="25"/>
      <c r="F41" s="25"/>
      <c r="G41" s="25"/>
      <c r="H41" s="25"/>
      <c r="I41" s="25"/>
      <c r="J41" s="6"/>
      <c r="K41" s="6"/>
    </row>
    <row r="42" spans="2:11" x14ac:dyDescent="0.25">
      <c r="B42" s="26"/>
      <c r="C42" s="26"/>
      <c r="D42" s="25"/>
      <c r="E42" s="25"/>
      <c r="F42" s="25"/>
      <c r="G42" s="25"/>
      <c r="H42" s="25"/>
      <c r="I42" s="25"/>
      <c r="J42" s="6"/>
      <c r="K42" s="6"/>
    </row>
    <row r="43" spans="2:11" x14ac:dyDescent="0.25">
      <c r="B43" s="26"/>
      <c r="C43" s="26"/>
      <c r="D43" s="25"/>
      <c r="E43" s="25"/>
      <c r="F43" s="25"/>
      <c r="G43" s="25"/>
      <c r="H43" s="25"/>
      <c r="I43" s="25"/>
      <c r="J43" s="6"/>
      <c r="K43" s="6"/>
    </row>
    <row r="44" spans="2:11" x14ac:dyDescent="0.25">
      <c r="B44" s="26"/>
      <c r="C44" s="26"/>
      <c r="D44" s="25"/>
      <c r="E44" s="25"/>
      <c r="F44" s="25"/>
      <c r="G44" s="25"/>
      <c r="H44" s="25"/>
      <c r="I44" s="25"/>
      <c r="J44" s="6"/>
      <c r="K44" s="6"/>
    </row>
    <row r="45" spans="2:11" x14ac:dyDescent="0.25">
      <c r="B45" s="26"/>
      <c r="C45" s="26"/>
      <c r="D45" s="25"/>
      <c r="E45" s="25"/>
      <c r="F45" s="25"/>
      <c r="G45" s="25"/>
      <c r="H45" s="25"/>
      <c r="I45" s="25"/>
      <c r="J45" s="6"/>
      <c r="K45" s="6"/>
    </row>
    <row r="46" spans="2:11" x14ac:dyDescent="0.25">
      <c r="B46" s="26"/>
      <c r="C46" s="26"/>
      <c r="D46" s="25"/>
      <c r="E46" s="25"/>
      <c r="F46" s="25"/>
      <c r="G46" s="25"/>
      <c r="H46" s="25"/>
      <c r="I46" s="25"/>
      <c r="J46" s="6"/>
      <c r="K46" s="6"/>
    </row>
    <row r="47" spans="2:11" x14ac:dyDescent="0.25">
      <c r="B47" s="26"/>
      <c r="C47" s="26"/>
      <c r="D47" s="25"/>
      <c r="E47" s="25"/>
      <c r="F47" s="25"/>
      <c r="G47" s="25"/>
      <c r="H47" s="25"/>
      <c r="I47" s="25"/>
      <c r="J47" s="6"/>
      <c r="K47" s="6"/>
    </row>
    <row r="48" spans="2:11" x14ac:dyDescent="0.25">
      <c r="B48" s="26"/>
      <c r="C48" s="26"/>
      <c r="D48" s="25"/>
      <c r="E48" s="25"/>
      <c r="F48" s="25"/>
      <c r="G48" s="25"/>
      <c r="H48" s="25"/>
      <c r="I48" s="25"/>
      <c r="J48" s="6"/>
      <c r="K48" s="6"/>
    </row>
    <row r="49" spans="1:11" x14ac:dyDescent="0.25">
      <c r="B49" s="26"/>
      <c r="C49" s="26"/>
      <c r="D49" s="25"/>
      <c r="E49" s="25"/>
      <c r="F49" s="25"/>
      <c r="G49" s="25"/>
      <c r="H49" s="25"/>
      <c r="I49" s="25"/>
      <c r="J49" s="6"/>
      <c r="K49" s="6"/>
    </row>
    <row r="50" spans="1:11" x14ac:dyDescent="0.25">
      <c r="B50" s="26"/>
      <c r="C50" s="23"/>
      <c r="D50" s="6"/>
      <c r="E50" s="6"/>
      <c r="F50" s="6"/>
      <c r="G50" s="6"/>
      <c r="H50" s="6"/>
      <c r="I50" s="25"/>
      <c r="J50" s="6"/>
      <c r="K50" s="6"/>
    </row>
    <row r="51" spans="1:11" x14ac:dyDescent="0.25">
      <c r="B51" s="23"/>
      <c r="C51" s="23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B52" s="23"/>
      <c r="C52" s="23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B53" s="23"/>
      <c r="I53" s="6"/>
      <c r="J53" s="6"/>
      <c r="K53" s="6"/>
    </row>
    <row r="54" spans="1:11" x14ac:dyDescent="0.25">
      <c r="A5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30"/>
  <sheetViews>
    <sheetView tabSelected="1"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C32" sqref="C32"/>
    </sheetView>
  </sheetViews>
  <sheetFormatPr defaultRowHeight="15" x14ac:dyDescent="0.25"/>
  <cols>
    <col min="1" max="1" width="49.28515625" customWidth="1"/>
    <col min="2" max="2" width="15.7109375" style="10" bestFit="1" customWidth="1"/>
    <col min="3" max="4" width="15.7109375" bestFit="1" customWidth="1"/>
    <col min="5" max="5" width="15.28515625" customWidth="1"/>
    <col min="6" max="6" width="15.7109375" bestFit="1" customWidth="1"/>
    <col min="7" max="7" width="16" bestFit="1" customWidth="1"/>
    <col min="8" max="8" width="15.28515625" bestFit="1" customWidth="1"/>
    <col min="9" max="10" width="17" bestFit="1" customWidth="1"/>
  </cols>
  <sheetData>
    <row r="2" spans="1:11" ht="15.75" x14ac:dyDescent="0.25">
      <c r="A2" s="3" t="s">
        <v>44</v>
      </c>
      <c r="B2" s="14"/>
    </row>
    <row r="3" spans="1:11" ht="15.75" x14ac:dyDescent="0.25">
      <c r="A3" s="3" t="s">
        <v>18</v>
      </c>
      <c r="B3" s="14"/>
    </row>
    <row r="4" spans="1:11" ht="15.75" x14ac:dyDescent="0.25">
      <c r="A4" s="3" t="s">
        <v>1</v>
      </c>
      <c r="B4" s="14"/>
    </row>
    <row r="5" spans="1:11" ht="15.75" x14ac:dyDescent="0.25">
      <c r="A5" s="3"/>
      <c r="B5" s="11">
        <v>41455</v>
      </c>
      <c r="C5" s="8">
        <v>41820</v>
      </c>
      <c r="D5" s="8">
        <v>42185</v>
      </c>
      <c r="E5" s="8">
        <v>42551</v>
      </c>
      <c r="F5" s="8">
        <v>42916</v>
      </c>
      <c r="G5" s="8">
        <v>43281</v>
      </c>
      <c r="H5" s="8">
        <v>43646</v>
      </c>
    </row>
    <row r="6" spans="1:11" ht="15.75" x14ac:dyDescent="0.25">
      <c r="A6" s="3"/>
      <c r="B6" s="29"/>
      <c r="C6" s="30"/>
      <c r="D6" s="30"/>
      <c r="E6" s="30"/>
      <c r="F6" s="30"/>
    </row>
    <row r="7" spans="1:11" x14ac:dyDescent="0.25">
      <c r="A7" s="2" t="s">
        <v>11</v>
      </c>
      <c r="B7" s="37"/>
      <c r="C7" s="36"/>
      <c r="D7" s="36"/>
      <c r="E7" s="36"/>
      <c r="F7" s="36"/>
      <c r="G7" s="36"/>
      <c r="H7" s="36"/>
      <c r="I7" s="36"/>
      <c r="J7" s="36"/>
    </row>
    <row r="8" spans="1:11" x14ac:dyDescent="0.25">
      <c r="A8" t="s">
        <v>66</v>
      </c>
      <c r="B8" s="62">
        <v>-36572000</v>
      </c>
      <c r="C8" s="36">
        <v>-18947000</v>
      </c>
      <c r="D8" s="40">
        <v>-8762000</v>
      </c>
      <c r="E8" s="40">
        <v>-327276000</v>
      </c>
      <c r="F8" s="40">
        <v>-170858000</v>
      </c>
      <c r="G8" s="36">
        <v>-296297000</v>
      </c>
      <c r="H8" s="36"/>
      <c r="I8" s="36"/>
      <c r="J8" s="36"/>
    </row>
    <row r="9" spans="1:11" x14ac:dyDescent="0.25">
      <c r="A9" t="s">
        <v>83</v>
      </c>
      <c r="B9" s="36">
        <v>33344000</v>
      </c>
      <c r="C9" s="36">
        <v>20123000</v>
      </c>
      <c r="D9" s="40">
        <v>71950000</v>
      </c>
      <c r="E9" s="36">
        <v>247454000</v>
      </c>
      <c r="F9" s="40">
        <v>193250000</v>
      </c>
      <c r="G9" s="40">
        <v>397544000</v>
      </c>
      <c r="H9" s="40"/>
      <c r="I9" s="36"/>
      <c r="J9" s="36"/>
    </row>
    <row r="10" spans="1:11" x14ac:dyDescent="0.25">
      <c r="A10" t="s">
        <v>23</v>
      </c>
      <c r="B10" s="62">
        <v>-2164000</v>
      </c>
      <c r="C10" s="36">
        <v>-1596000</v>
      </c>
      <c r="D10" s="40">
        <v>-1579000</v>
      </c>
      <c r="E10" s="62">
        <v>0</v>
      </c>
      <c r="F10" s="40">
        <v>-17666000</v>
      </c>
      <c r="G10" s="36">
        <v>-14510000</v>
      </c>
      <c r="H10" s="36"/>
      <c r="I10" s="36"/>
      <c r="J10" s="36"/>
    </row>
    <row r="11" spans="1:11" ht="15.75" x14ac:dyDescent="0.25">
      <c r="A11" s="9" t="s">
        <v>39</v>
      </c>
      <c r="B11" s="62" t="s">
        <v>14</v>
      </c>
      <c r="C11" s="62">
        <v>0</v>
      </c>
      <c r="D11" s="62">
        <v>0</v>
      </c>
      <c r="E11" s="62">
        <v>0</v>
      </c>
      <c r="F11" s="62">
        <v>0</v>
      </c>
      <c r="G11" s="62"/>
      <c r="H11" s="62"/>
      <c r="I11" s="36"/>
      <c r="J11" s="36"/>
      <c r="K11" s="6"/>
    </row>
    <row r="12" spans="1:11" x14ac:dyDescent="0.25">
      <c r="A12" s="17" t="s">
        <v>67</v>
      </c>
      <c r="B12" s="64">
        <f t="shared" ref="B12:F12" si="0">SUM(B8:B11)</f>
        <v>-5392000</v>
      </c>
      <c r="C12" s="63">
        <f t="shared" si="0"/>
        <v>-420000</v>
      </c>
      <c r="D12" s="63">
        <f t="shared" si="0"/>
        <v>61609000</v>
      </c>
      <c r="E12" s="63">
        <f t="shared" si="0"/>
        <v>-79822000</v>
      </c>
      <c r="F12" s="63">
        <f t="shared" si="0"/>
        <v>4726000</v>
      </c>
      <c r="G12" s="63">
        <f t="shared" ref="G12:H12" si="1">SUM(G8:G11)</f>
        <v>86737000</v>
      </c>
      <c r="H12" s="63">
        <f t="shared" si="1"/>
        <v>0</v>
      </c>
      <c r="I12" s="54"/>
      <c r="J12" s="54"/>
      <c r="K12" s="6"/>
    </row>
    <row r="13" spans="1:11" x14ac:dyDescent="0.25">
      <c r="B13" s="37"/>
      <c r="C13" s="36"/>
      <c r="D13" s="36"/>
      <c r="E13" s="36"/>
      <c r="F13" s="36"/>
      <c r="G13" s="36"/>
      <c r="H13" s="36"/>
      <c r="I13" s="54"/>
      <c r="J13" s="54"/>
      <c r="K13" s="6"/>
    </row>
    <row r="14" spans="1:11" x14ac:dyDescent="0.25">
      <c r="A14" s="2" t="s">
        <v>12</v>
      </c>
      <c r="B14" s="37"/>
      <c r="C14" s="36"/>
      <c r="D14" s="36"/>
      <c r="E14" s="36"/>
      <c r="F14" s="36"/>
      <c r="G14" s="36"/>
      <c r="H14" s="36"/>
      <c r="I14" s="54"/>
      <c r="J14" s="54"/>
      <c r="K14" s="6"/>
    </row>
    <row r="15" spans="1:11" x14ac:dyDescent="0.25">
      <c r="A15" t="s">
        <v>70</v>
      </c>
      <c r="B15" s="62" t="s">
        <v>14</v>
      </c>
      <c r="C15" s="62">
        <v>0</v>
      </c>
      <c r="D15" s="62">
        <v>0</v>
      </c>
      <c r="E15" s="40">
        <v>-4160000</v>
      </c>
      <c r="F15" s="62">
        <v>0</v>
      </c>
      <c r="G15" s="62"/>
      <c r="H15" s="62"/>
      <c r="I15" s="54"/>
      <c r="J15" s="54"/>
      <c r="K15" s="6"/>
    </row>
    <row r="16" spans="1:11" x14ac:dyDescent="0.25">
      <c r="A16" s="17" t="s">
        <v>68</v>
      </c>
      <c r="B16" s="64">
        <f t="shared" ref="B16:F16" si="2">SUM(B15:B15)</f>
        <v>0</v>
      </c>
      <c r="C16" s="64">
        <f t="shared" si="2"/>
        <v>0</v>
      </c>
      <c r="D16" s="64">
        <f t="shared" si="2"/>
        <v>0</v>
      </c>
      <c r="E16" s="64">
        <f t="shared" si="2"/>
        <v>-4160000</v>
      </c>
      <c r="F16" s="64">
        <f t="shared" si="2"/>
        <v>0</v>
      </c>
      <c r="G16" s="64">
        <f t="shared" ref="G16:H16" si="3">SUM(G15:G15)</f>
        <v>0</v>
      </c>
      <c r="H16" s="64">
        <f t="shared" si="3"/>
        <v>0</v>
      </c>
      <c r="I16" s="36"/>
      <c r="J16" s="36"/>
    </row>
    <row r="17" spans="1:10" x14ac:dyDescent="0.25">
      <c r="B17" s="37"/>
      <c r="C17" s="36"/>
      <c r="D17" s="36"/>
      <c r="E17" s="36"/>
      <c r="F17" s="36"/>
      <c r="G17" s="36"/>
      <c r="H17" s="36"/>
      <c r="I17" s="36"/>
      <c r="J17" s="36"/>
    </row>
    <row r="18" spans="1:10" x14ac:dyDescent="0.25">
      <c r="A18" s="2" t="s">
        <v>13</v>
      </c>
      <c r="B18" s="37"/>
      <c r="C18" s="36"/>
      <c r="D18" s="36"/>
      <c r="E18" s="36"/>
      <c r="F18" s="36"/>
      <c r="G18" s="36"/>
      <c r="H18" s="36"/>
      <c r="I18" s="36"/>
      <c r="J18" s="36"/>
    </row>
    <row r="19" spans="1:10" x14ac:dyDescent="0.25">
      <c r="A19" t="s">
        <v>43</v>
      </c>
      <c r="B19" s="62">
        <v>-2967000</v>
      </c>
      <c r="C19" s="36">
        <v>-2895000</v>
      </c>
      <c r="D19" s="36">
        <v>-2641000</v>
      </c>
      <c r="E19" s="36">
        <v>-2923000</v>
      </c>
      <c r="F19" s="36">
        <v>-9664000</v>
      </c>
      <c r="G19" s="36">
        <v>-9473000</v>
      </c>
      <c r="H19" s="36"/>
      <c r="I19" s="36"/>
      <c r="J19" s="36"/>
    </row>
    <row r="20" spans="1:10" s="19" customFormat="1" x14ac:dyDescent="0.25">
      <c r="A20" s="18" t="s">
        <v>69</v>
      </c>
      <c r="B20" s="64">
        <f t="shared" ref="B20:F20" si="4">SUM(B19:B19)</f>
        <v>-2967000</v>
      </c>
      <c r="C20" s="65">
        <f t="shared" si="4"/>
        <v>-2895000</v>
      </c>
      <c r="D20" s="64">
        <f t="shared" si="4"/>
        <v>-2641000</v>
      </c>
      <c r="E20" s="64">
        <f t="shared" si="4"/>
        <v>-2923000</v>
      </c>
      <c r="F20" s="64">
        <f t="shared" si="4"/>
        <v>-9664000</v>
      </c>
      <c r="G20" s="64">
        <f t="shared" ref="G20:H20" si="5">SUM(G19:G19)</f>
        <v>-9473000</v>
      </c>
      <c r="H20" s="64">
        <f t="shared" si="5"/>
        <v>0</v>
      </c>
      <c r="I20" s="66"/>
      <c r="J20" s="66"/>
    </row>
    <row r="21" spans="1:10" x14ac:dyDescent="0.25">
      <c r="B21" s="37"/>
      <c r="C21" s="36"/>
      <c r="D21" s="36"/>
      <c r="E21" s="36"/>
      <c r="F21" s="36"/>
      <c r="G21" s="36"/>
      <c r="H21" s="36"/>
      <c r="I21" s="36"/>
      <c r="J21" s="36"/>
    </row>
    <row r="22" spans="1:10" x14ac:dyDescent="0.25">
      <c r="A22" s="16" t="s">
        <v>17</v>
      </c>
      <c r="B22" s="64">
        <f t="shared" ref="B22:F22" si="6">SUM(B12,B16,B20)</f>
        <v>-8359000</v>
      </c>
      <c r="C22" s="63">
        <f t="shared" si="6"/>
        <v>-3315000</v>
      </c>
      <c r="D22" s="67">
        <f t="shared" si="6"/>
        <v>58968000</v>
      </c>
      <c r="E22" s="67">
        <f t="shared" si="6"/>
        <v>-86905000</v>
      </c>
      <c r="F22" s="67">
        <f t="shared" si="6"/>
        <v>-4938000</v>
      </c>
      <c r="G22" s="67">
        <f t="shared" ref="G22:H22" si="7">SUM(G12,G16,G20)</f>
        <v>77264000</v>
      </c>
      <c r="H22" s="67">
        <f t="shared" si="7"/>
        <v>0</v>
      </c>
      <c r="I22" s="36"/>
      <c r="J22" s="36"/>
    </row>
    <row r="23" spans="1:10" x14ac:dyDescent="0.25">
      <c r="B23" s="37"/>
      <c r="C23" s="36"/>
      <c r="D23" s="36"/>
      <c r="E23" s="36"/>
      <c r="F23" s="36"/>
      <c r="G23" s="36"/>
      <c r="H23" s="36"/>
      <c r="I23" s="36"/>
      <c r="J23" s="36"/>
    </row>
    <row r="24" spans="1:10" x14ac:dyDescent="0.25">
      <c r="A24" s="16" t="s">
        <v>31</v>
      </c>
      <c r="B24" s="69">
        <v>80295000</v>
      </c>
      <c r="C24" s="68">
        <v>71936000</v>
      </c>
      <c r="D24" s="68">
        <v>68621000</v>
      </c>
      <c r="E24" s="68">
        <v>127589000</v>
      </c>
      <c r="F24" s="68">
        <v>40684000</v>
      </c>
      <c r="G24" s="68">
        <v>35746000</v>
      </c>
      <c r="H24" s="68"/>
      <c r="I24" s="36"/>
      <c r="J24" s="36"/>
    </row>
    <row r="25" spans="1:10" x14ac:dyDescent="0.25">
      <c r="B25" s="37"/>
      <c r="C25" s="36"/>
      <c r="D25" s="36"/>
      <c r="E25" s="36"/>
      <c r="F25" s="36"/>
      <c r="G25" s="36"/>
      <c r="H25" s="36"/>
      <c r="I25" s="36"/>
      <c r="J25" s="36"/>
    </row>
    <row r="26" spans="1:10" ht="15.75" thickBot="1" x14ac:dyDescent="0.3">
      <c r="A26" s="16" t="s">
        <v>32</v>
      </c>
      <c r="B26" s="70">
        <f t="shared" ref="B26:F26" si="8">B22+B24</f>
        <v>71936000</v>
      </c>
      <c r="C26" s="70">
        <f t="shared" si="8"/>
        <v>68621000</v>
      </c>
      <c r="D26" s="70">
        <f t="shared" si="8"/>
        <v>127589000</v>
      </c>
      <c r="E26" s="70">
        <f t="shared" si="8"/>
        <v>40684000</v>
      </c>
      <c r="F26" s="70">
        <f t="shared" si="8"/>
        <v>35746000</v>
      </c>
      <c r="G26" s="70">
        <f t="shared" ref="G26:H26" si="9">G22+G24</f>
        <v>113010000</v>
      </c>
      <c r="H26" s="70">
        <f t="shared" si="9"/>
        <v>0</v>
      </c>
      <c r="I26" s="36"/>
      <c r="J26" s="36"/>
    </row>
    <row r="27" spans="1:10" ht="15.75" thickTop="1" x14ac:dyDescent="0.25">
      <c r="B27" s="39"/>
      <c r="C27" s="38"/>
      <c r="D27" s="36"/>
      <c r="E27" s="36"/>
      <c r="F27" s="36"/>
      <c r="G27" s="36"/>
      <c r="H27" s="36"/>
      <c r="I27" s="36"/>
      <c r="J27" s="36"/>
    </row>
    <row r="28" spans="1:10" s="72" customFormat="1" x14ac:dyDescent="0.25">
      <c r="A28" s="71" t="s">
        <v>37</v>
      </c>
      <c r="B28" s="71">
        <f>B12/('1'!B27/10)</f>
        <v>-5.4245472837022133</v>
      </c>
      <c r="C28" s="71">
        <f>C12/('1'!C27/10)</f>
        <v>-0.42253521126760563</v>
      </c>
      <c r="D28" s="71">
        <f>D12/('1'!D27/10)</f>
        <v>61.980885311871226</v>
      </c>
      <c r="E28" s="71">
        <f>E12/('1'!E27/10)</f>
        <v>-80.303822937625753</v>
      </c>
      <c r="F28" s="71">
        <f>F12/('1'!F27/10)</f>
        <v>4.7545271629778671</v>
      </c>
      <c r="G28" s="71">
        <f>G12/('1'!G27/10)</f>
        <v>87.260563380281695</v>
      </c>
      <c r="H28" s="71" t="e">
        <f>H12/('1'!H27/10)</f>
        <v>#DIV/0!</v>
      </c>
    </row>
    <row r="29" spans="1:10" x14ac:dyDescent="0.25">
      <c r="A29" s="2" t="s">
        <v>38</v>
      </c>
    </row>
    <row r="30" spans="1:10" ht="15.75" x14ac:dyDescent="0.25">
      <c r="A30" s="3"/>
      <c r="B30" s="13"/>
      <c r="C3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5" x14ac:dyDescent="0.25"/>
  <cols>
    <col min="1" max="1" width="16.5703125" bestFit="1" customWidth="1"/>
    <col min="2" max="2" width="16.5703125" customWidth="1"/>
  </cols>
  <sheetData>
    <row r="1" spans="1:6" x14ac:dyDescent="0.25">
      <c r="A1" t="s">
        <v>72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 t="s">
        <v>73</v>
      </c>
      <c r="B2" s="15">
        <f>'2'!B23/'1'!B23</f>
        <v>3.4287562671842145E-2</v>
      </c>
      <c r="C2" s="15">
        <f>'2'!C23/'1'!C23</f>
        <v>4.116656563615545E-2</v>
      </c>
      <c r="D2" s="15">
        <f>'2'!D23/'1'!D23</f>
        <v>1.1951469213600321E-2</v>
      </c>
      <c r="E2" s="15">
        <f>'2'!E23/'1'!E23</f>
        <v>0.2185364464692483</v>
      </c>
      <c r="F2" s="15">
        <f>'2'!F23/'1'!F23</f>
        <v>0.15388101127202009</v>
      </c>
    </row>
    <row r="3" spans="1:6" x14ac:dyDescent="0.25">
      <c r="A3" t="s">
        <v>74</v>
      </c>
      <c r="B3" s="15">
        <f>'2'!B23/'1'!B30</f>
        <v>7.5084647314661343E-2</v>
      </c>
      <c r="C3" s="15">
        <f>'2'!C23/'1'!C30</f>
        <v>8.420008541239031E-2</v>
      </c>
      <c r="D3" s="15">
        <f>'2'!D23/'1'!D30</f>
        <v>5.1512203143628463E-2</v>
      </c>
      <c r="E3" s="15">
        <f>'2'!E23/'1'!E30</f>
        <v>0.37202434382966498</v>
      </c>
      <c r="F3" s="15">
        <f>'2'!F23/'1'!F30</f>
        <v>0.28654000309392885</v>
      </c>
    </row>
    <row r="4" spans="1:6" x14ac:dyDescent="0.25">
      <c r="A4" t="s">
        <v>75</v>
      </c>
      <c r="B4" s="35">
        <v>-1</v>
      </c>
      <c r="C4" s="35">
        <v>0</v>
      </c>
      <c r="D4" s="35">
        <v>0</v>
      </c>
      <c r="E4" s="35">
        <v>0</v>
      </c>
      <c r="F4" s="35">
        <v>0</v>
      </c>
    </row>
    <row r="5" spans="1:6" x14ac:dyDescent="0.25">
      <c r="A5" t="s">
        <v>76</v>
      </c>
      <c r="B5" s="34">
        <f>'1'!B22/'1'!B42</f>
        <v>1.7557939810334817</v>
      </c>
      <c r="C5" s="34">
        <f>'1'!C22/'1'!C42</f>
        <v>1.8896212638827485</v>
      </c>
      <c r="D5" s="34">
        <f>'1'!D22/'1'!D42</f>
        <v>1.2809847904948914</v>
      </c>
      <c r="E5" s="34">
        <f>'1'!E22/'1'!E42</f>
        <v>2.3243113617214335</v>
      </c>
      <c r="F5" s="34">
        <f>'1'!F22/'1'!F42</f>
        <v>2.0968236311951549</v>
      </c>
    </row>
    <row r="6" spans="1:6" x14ac:dyDescent="0.25">
      <c r="A6" t="s">
        <v>77</v>
      </c>
      <c r="B6" s="33">
        <f>'2'!B23/'2'!B7</f>
        <v>0.60550668342282643</v>
      </c>
      <c r="C6" s="33">
        <f>'2'!C23/'2'!C7</f>
        <v>0.65327062847370676</v>
      </c>
      <c r="D6" s="33">
        <f>'2'!D23/'2'!D7</f>
        <v>0.61231470923603193</v>
      </c>
      <c r="E6" s="33">
        <f>'2'!E23/'2'!E7</f>
        <v>0.19250330941266633</v>
      </c>
      <c r="F6" s="33">
        <f>'2'!F23/'2'!F7</f>
        <v>0.14185211873109363</v>
      </c>
    </row>
    <row r="7" spans="1:6" x14ac:dyDescent="0.25">
      <c r="A7" t="s">
        <v>78</v>
      </c>
      <c r="B7" s="15">
        <f>'2'!B12/'2'!B7</f>
        <v>-0.61430366731406372</v>
      </c>
      <c r="C7" s="15">
        <f>'2'!C12/'2'!C7</f>
        <v>-0.55440359127832406</v>
      </c>
      <c r="D7" s="15">
        <f>'2'!D12/'2'!D7</f>
        <v>-1.0185697996416354</v>
      </c>
      <c r="E7" s="15">
        <f>'2'!E12/'2'!E7</f>
        <v>0.24549107039178802</v>
      </c>
      <c r="F7" s="15">
        <f>'2'!F12/'2'!F7</f>
        <v>0.18887043941086987</v>
      </c>
    </row>
    <row r="8" spans="1:6" x14ac:dyDescent="0.25">
      <c r="A8" t="s">
        <v>79</v>
      </c>
      <c r="B8" s="15">
        <f>'2'!B23/('1'!B30)</f>
        <v>7.5084647314661343E-2</v>
      </c>
      <c r="C8" s="15">
        <f>'2'!C23/('1'!C30)</f>
        <v>8.420008541239031E-2</v>
      </c>
      <c r="D8" s="15">
        <f>'2'!D23/('1'!D30)</f>
        <v>5.1512203143628463E-2</v>
      </c>
      <c r="E8" s="15">
        <f>'2'!E23/('1'!E30)</f>
        <v>0.37202434382966498</v>
      </c>
      <c r="F8" s="15">
        <f>'2'!F23/('1'!F30)</f>
        <v>0.28654000309392885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2020-04-11T15:28:06Z</dcterms:modified>
</cp:coreProperties>
</file>