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ood and Allied\Annual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32" i="3" l="1"/>
  <c r="D32" i="3"/>
  <c r="E32" i="3"/>
  <c r="F32" i="3"/>
  <c r="B32" i="3"/>
  <c r="C30" i="2"/>
  <c r="D30" i="2"/>
  <c r="E30" i="2"/>
  <c r="F30" i="2"/>
  <c r="B30" i="2"/>
  <c r="D10" i="2"/>
  <c r="E10" i="2"/>
  <c r="F10" i="2"/>
  <c r="C10" i="2"/>
  <c r="B10" i="2"/>
  <c r="C43" i="1"/>
  <c r="D43" i="1"/>
  <c r="E43" i="1"/>
  <c r="F43" i="1"/>
  <c r="B43" i="1"/>
  <c r="F25" i="3" l="1"/>
  <c r="C25" i="3" l="1"/>
  <c r="C9" i="3"/>
  <c r="C31" i="3" s="1"/>
  <c r="D25" i="3"/>
  <c r="F16" i="3"/>
  <c r="F9" i="3"/>
  <c r="E25" i="3"/>
  <c r="D9" i="3"/>
  <c r="D31" i="3" s="1"/>
  <c r="E9" i="3"/>
  <c r="B9" i="3"/>
  <c r="C23" i="2"/>
  <c r="D23" i="2"/>
  <c r="C8" i="2"/>
  <c r="C14" i="2" s="1"/>
  <c r="D8" i="2"/>
  <c r="D14" i="2" s="1"/>
  <c r="E8" i="2"/>
  <c r="F8" i="2"/>
  <c r="E33" i="1"/>
  <c r="E17" i="1"/>
  <c r="C33" i="1"/>
  <c r="E8" i="4" l="1"/>
  <c r="F14" i="2"/>
  <c r="F19" i="2" s="1"/>
  <c r="E14" i="2"/>
  <c r="E19" i="2" s="1"/>
  <c r="C19" i="2"/>
  <c r="C16" i="3"/>
  <c r="D16" i="3"/>
  <c r="E16" i="3"/>
  <c r="B8" i="2"/>
  <c r="B14" i="2" s="1"/>
  <c r="F33" i="1"/>
  <c r="D33" i="1"/>
  <c r="C25" i="1"/>
  <c r="B25" i="1"/>
  <c r="C22" i="2" l="1"/>
  <c r="C26" i="2" s="1"/>
  <c r="C10" i="4"/>
  <c r="F22" i="2"/>
  <c r="F26" i="2" s="1"/>
  <c r="F9" i="4" s="1"/>
  <c r="F10" i="4"/>
  <c r="E22" i="2"/>
  <c r="E26" i="2" s="1"/>
  <c r="E10" i="4"/>
  <c r="D27" i="3"/>
  <c r="D29" i="3" s="1"/>
  <c r="F27" i="3"/>
  <c r="F29" i="3" s="1"/>
  <c r="C27" i="3"/>
  <c r="C29" i="3" s="1"/>
  <c r="B31" i="3"/>
  <c r="E27" i="3"/>
  <c r="E29" i="3" s="1"/>
  <c r="C29" i="2" l="1"/>
  <c r="C9" i="4"/>
  <c r="E29" i="2"/>
  <c r="E9" i="4"/>
  <c r="F31" i="3"/>
  <c r="E31" i="3"/>
  <c r="B23" i="2"/>
  <c r="F17" i="1"/>
  <c r="F8" i="4" s="1"/>
  <c r="E25" i="1"/>
  <c r="F25" i="1"/>
  <c r="D25" i="1"/>
  <c r="D38" i="1"/>
  <c r="E38" i="1"/>
  <c r="F38" i="1"/>
  <c r="C17" i="1"/>
  <c r="C8" i="4" s="1"/>
  <c r="D17" i="1"/>
  <c r="D8" i="4" s="1"/>
  <c r="C10" i="1"/>
  <c r="D10" i="1"/>
  <c r="E10" i="1"/>
  <c r="F10" i="1"/>
  <c r="B33" i="1"/>
  <c r="B38" i="1"/>
  <c r="B17" i="1"/>
  <c r="B10" i="1"/>
  <c r="C42" i="1" l="1"/>
  <c r="C11" i="4"/>
  <c r="C6" i="4"/>
  <c r="C7" i="4"/>
  <c r="B7" i="4"/>
  <c r="D42" i="1"/>
  <c r="D7" i="4"/>
  <c r="F42" i="1"/>
  <c r="F6" i="4"/>
  <c r="F11" i="4"/>
  <c r="F7" i="4"/>
  <c r="B8" i="4"/>
  <c r="E42" i="1"/>
  <c r="E11" i="4"/>
  <c r="E7" i="4"/>
  <c r="E6" i="4"/>
  <c r="B42" i="1"/>
  <c r="B39" i="1"/>
  <c r="F18" i="1"/>
  <c r="F5" i="4" s="1"/>
  <c r="D39" i="1"/>
  <c r="B18" i="1"/>
  <c r="C18" i="1"/>
  <c r="C5" i="4" s="1"/>
  <c r="F39" i="1"/>
  <c r="E18" i="1"/>
  <c r="E5" i="4" s="1"/>
  <c r="E39" i="1"/>
  <c r="C39" i="1"/>
  <c r="D18" i="1"/>
  <c r="E40" i="1" l="1"/>
  <c r="D40" i="1"/>
  <c r="F40" i="1"/>
  <c r="C40" i="1"/>
  <c r="B40" i="1"/>
  <c r="B25" i="3" l="1"/>
  <c r="B16" i="3"/>
  <c r="B27" i="3" l="1"/>
  <c r="B29" i="3" l="1"/>
  <c r="B19" i="2" l="1"/>
  <c r="B22" i="2" l="1"/>
  <c r="B26" i="2" s="1"/>
  <c r="B10" i="4"/>
  <c r="D19" i="2"/>
  <c r="B9" i="4" l="1"/>
  <c r="B6" i="4"/>
  <c r="B11" i="4"/>
  <c r="B5" i="4"/>
  <c r="D22" i="2"/>
  <c r="D26" i="2" s="1"/>
  <c r="D10" i="4"/>
  <c r="B29" i="2"/>
  <c r="F29" i="2"/>
  <c r="D29" i="2" l="1"/>
  <c r="D9" i="4"/>
  <c r="D11" i="4"/>
  <c r="D6" i="4"/>
  <c r="D5" i="4"/>
</calcChain>
</file>

<file path=xl/sharedStrings.xml><?xml version="1.0" encoding="utf-8"?>
<sst xmlns="http://schemas.openxmlformats.org/spreadsheetml/2006/main" count="88" uniqueCount="82">
  <si>
    <t>CURRENT ASSETS</t>
  </si>
  <si>
    <t>Cash and Cash Equivalents</t>
  </si>
  <si>
    <t>Share Capital</t>
  </si>
  <si>
    <t>Retained Earnings</t>
  </si>
  <si>
    <t>Inventories</t>
  </si>
  <si>
    <t>Property, Plant &amp; Equipment</t>
  </si>
  <si>
    <t>Current Liabilities</t>
  </si>
  <si>
    <t>Other Income</t>
  </si>
  <si>
    <t>Contribution to Worker's Participation &amp; Welfare Funds</t>
  </si>
  <si>
    <t>Current Tax</t>
  </si>
  <si>
    <t>ASSETS</t>
  </si>
  <si>
    <t>Advance, Deposits &amp; Prepayments</t>
  </si>
  <si>
    <t>Net Asset Value Per Share</t>
  </si>
  <si>
    <t>Deferred Tax Liabilities</t>
  </si>
  <si>
    <t>Deferred Tax (expenses)/income</t>
  </si>
  <si>
    <t>Capital Work-in-Progress</t>
  </si>
  <si>
    <t>Intangible Assets</t>
  </si>
  <si>
    <t>Accounts Recievables</t>
  </si>
  <si>
    <t>Investments</t>
  </si>
  <si>
    <t>Long term Loan</t>
  </si>
  <si>
    <t>Accounts &amp; Other Payables</t>
  </si>
  <si>
    <t>Long Term Loan (Current Portion)</t>
  </si>
  <si>
    <t>Short Term Bank Loan</t>
  </si>
  <si>
    <t>Uncollected IPO Subscription</t>
  </si>
  <si>
    <t>Accruals &amp; Provisions</t>
  </si>
  <si>
    <t>-</t>
  </si>
  <si>
    <t>Less: Cost of sales</t>
  </si>
  <si>
    <t>General and Administrative expenses</t>
  </si>
  <si>
    <t>Selling and distribution expenses</t>
  </si>
  <si>
    <t>Financing Expenses</t>
  </si>
  <si>
    <t>Initial Public Offering Expenses</t>
  </si>
  <si>
    <t>Cash received from customer &amp; other income</t>
  </si>
  <si>
    <t>Payment to Creditors, Suppliers &amp; Others</t>
  </si>
  <si>
    <t>Income Tax Paid during the period</t>
  </si>
  <si>
    <t>Net Cash provided by operating activities</t>
  </si>
  <si>
    <t>Acquisition of property, plant and Equipment</t>
  </si>
  <si>
    <t>Payments for Capital work in progress</t>
  </si>
  <si>
    <t>Investment in FDR</t>
  </si>
  <si>
    <t>Financial Expenses</t>
  </si>
  <si>
    <t>Refund Warrant Liabilities-Net</t>
  </si>
  <si>
    <t>Short term bank loan (paid)/Received-Net</t>
  </si>
  <si>
    <t>Long Term Bank Loan (paid)/Received-Net</t>
  </si>
  <si>
    <t>Advance for Vehicle Purchase</t>
  </si>
  <si>
    <t>Proceeds from issuance of share</t>
  </si>
  <si>
    <t>Dividend Paid</t>
  </si>
  <si>
    <t>Ratio</t>
  </si>
  <si>
    <t>Debt to Equity</t>
  </si>
  <si>
    <t>Current Ratio</t>
  </si>
  <si>
    <t>Operating Margin</t>
  </si>
  <si>
    <t>Return on Asset (ROA)</t>
  </si>
  <si>
    <t>Return on Equity (ROE)</t>
  </si>
  <si>
    <t>Net Margin</t>
  </si>
  <si>
    <t>Return on Invested Capital (ROIC)</t>
  </si>
  <si>
    <t>As at year end</t>
  </si>
  <si>
    <t>Emerald Oil Industries Limited</t>
  </si>
  <si>
    <t>NON CURRENT ASSETS</t>
  </si>
  <si>
    <t>Liabilities and Capital</t>
  </si>
  <si>
    <t>Liabilities</t>
  </si>
  <si>
    <t>Non Current Liabilities</t>
  </si>
  <si>
    <t>Shareholders’ Equity</t>
  </si>
  <si>
    <t>Net Revenues</t>
  </si>
  <si>
    <t>Gross Profit</t>
  </si>
  <si>
    <t>Operating Incomes/Expenses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</si>
  <si>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</si>
  <si>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</si>
  <si>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</si>
  <si>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</si>
  <si>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</si>
  <si>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</si>
  <si>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</si>
  <si>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</si>
  <si>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</si>
  <si>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</si>
  <si>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</si>
  <si>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</si>
  <si>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</si>
  <si>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</si>
  <si>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</si>
  <si>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</si>
  <si>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Consolidated Balance Sheet</t>
  </si>
  <si>
    <t>Consolidated Income Statement</t>
  </si>
  <si>
    <t>Consolidated 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</si>
</sst>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1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15" fontId="2" fillId="0" borderId="0" xfId="0" applyNumberFormat="1" applyFont="1"/>
    <xf numFmtId="0" fontId="3" fillId="0" borderId="0" xfId="0" applyFo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2" fontId="0" fillId="0" borderId="0" xfId="0" applyNumberFormat="1"/>
    <xf numFmtId="2" fontId="1" fillId="0" borderId="0" xfId="0" applyNumberFormat="1" applyFont="1"/>
    <xf numFmtId="41" fontId="2" fillId="0" borderId="0" xfId="0" applyNumberFormat="1" applyFont="1" applyAlignment="1">
      <alignment horizontal="right"/>
    </xf>
    <xf numFmtId="41" fontId="0" fillId="0" borderId="0" xfId="0" applyNumberFormat="1" applyAlignment="1">
      <alignment horizontal="right"/>
    </xf>
    <xf numFmtId="41" fontId="0" fillId="0" borderId="0" xfId="0" applyNumberFormat="1"/>
    <xf numFmtId="41" fontId="1" fillId="0" borderId="0" xfId="0" applyNumberFormat="1" applyFont="1" applyAlignment="1">
      <alignment horizontal="right"/>
    </xf>
    <xf numFmtId="41" fontId="0" fillId="0" borderId="0" xfId="0" applyNumberFormat="1" applyFont="1" applyAlignment="1">
      <alignment horizontal="right"/>
    </xf>
    <xf numFmtId="41" fontId="0" fillId="0" borderId="0" xfId="0" applyNumberFormat="1" applyFont="1"/>
    <xf numFmtId="41" fontId="4" fillId="0" borderId="3" xfId="0" applyNumberFormat="1" applyFont="1" applyBorder="1" applyAlignment="1">
      <alignment horizontal="right"/>
    </xf>
    <xf numFmtId="41" fontId="1" fillId="0" borderId="0" xfId="0" applyNumberFormat="1" applyFont="1" applyBorder="1"/>
    <xf numFmtId="41" fontId="1" fillId="0" borderId="0" xfId="0" applyNumberFormat="1" applyFont="1"/>
    <xf numFmtId="41" fontId="0" fillId="0" borderId="0" xfId="0" applyNumberFormat="1" applyBorder="1" applyAlignment="1">
      <alignment horizontal="right"/>
    </xf>
    <xf numFmtId="41" fontId="0" fillId="0" borderId="0" xfId="0" applyNumberFormat="1" applyBorder="1"/>
    <xf numFmtId="164" fontId="1" fillId="0" borderId="0" xfId="0" applyNumberFormat="1" applyFont="1" applyBorder="1" applyAlignment="1">
      <alignment horizontal="right"/>
    </xf>
    <xf numFmtId="41" fontId="0" fillId="0" borderId="1" xfId="0" applyNumberFormat="1" applyBorder="1"/>
    <xf numFmtId="41" fontId="1" fillId="0" borderId="2" xfId="0" applyNumberFormat="1" applyFont="1" applyBorder="1"/>
    <xf numFmtId="41" fontId="0" fillId="0" borderId="2" xfId="0" applyNumberFormat="1" applyBorder="1"/>
    <xf numFmtId="41" fontId="0" fillId="0" borderId="5" xfId="0" applyNumberFormat="1" applyBorder="1"/>
    <xf numFmtId="41" fontId="1" fillId="0" borderId="4" xfId="0" applyNumberFormat="1" applyFont="1" applyBorder="1"/>
    <xf numFmtId="41" fontId="0" fillId="0" borderId="0" xfId="0" applyNumberFormat="1" applyFont="1" applyBorder="1"/>
    <xf numFmtId="10" fontId="0" fillId="0" borderId="0" xfId="2" applyNumberFormat="1" applyFont="1"/>
    <xf numFmtId="43" fontId="0" fillId="0" borderId="0" xfId="1" applyFont="1"/>
    <xf numFmtId="0" fontId="0" fillId="0" borderId="0" xfId="0" applyNumberFormat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41" fontId="1" fillId="0" borderId="5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FF0000"/>
      </font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3"/>
  <sheetViews>
    <sheetView zoomScaleNormal="100" workbookViewId="0">
      <pane xSplit="1" ySplit="4" topLeftCell="B35" activePane="bottomRight" state="frozen"/>
      <selection pane="topRight" activeCell="B1" sqref="B1"/>
      <selection pane="bottomLeft" activeCell="A6" sqref="A6"/>
      <selection pane="bottomRight" activeCell="G21" sqref="G21"/>
    </sheetView>
  </sheetViews>
  <sheetFormatPr defaultRowHeight="15" x14ac:dyDescent="0.25"/>
  <cols>
    <col min="1" max="1" width="34.42578125" customWidth="1"/>
    <col min="2" max="2" width="18" bestFit="1" customWidth="1"/>
    <col min="3" max="7" width="15.28515625" bestFit="1" customWidth="1"/>
    <col min="8" max="8" width="21.7109375" bestFit="1" customWidth="1"/>
    <col min="9" max="13" width="19" bestFit="1" customWidth="1"/>
  </cols>
  <sheetData>
    <row r="1" spans="1:13" ht="15.75" x14ac:dyDescent="0.25">
      <c r="A1" s="2" t="s">
        <v>54</v>
      </c>
      <c r="B1" s="3"/>
      <c r="C1" s="3"/>
      <c r="D1" s="3"/>
      <c r="E1" s="3"/>
      <c r="F1" s="3"/>
    </row>
    <row r="2" spans="1:13" ht="15.75" x14ac:dyDescent="0.25">
      <c r="A2" s="2" t="s">
        <v>79</v>
      </c>
      <c r="B2" s="3"/>
      <c r="C2" s="3"/>
      <c r="D2" s="3"/>
      <c r="E2" s="3"/>
      <c r="F2" s="3"/>
    </row>
    <row r="3" spans="1:13" ht="15.75" x14ac:dyDescent="0.25">
      <c r="A3" s="2" t="s">
        <v>53</v>
      </c>
      <c r="B3" s="3"/>
      <c r="C3" s="3"/>
      <c r="D3" s="3"/>
      <c r="E3" s="3"/>
      <c r="F3" s="3"/>
    </row>
    <row r="4" spans="1:13" ht="15.75" x14ac:dyDescent="0.25">
      <c r="A4" s="3"/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/>
      <c r="H4" s="2"/>
    </row>
    <row r="5" spans="1:13" x14ac:dyDescent="0.25">
      <c r="A5" s="34" t="s">
        <v>10</v>
      </c>
    </row>
    <row r="6" spans="1:13" x14ac:dyDescent="0.25">
      <c r="A6" s="35" t="s">
        <v>55</v>
      </c>
    </row>
    <row r="7" spans="1:13" x14ac:dyDescent="0.25">
      <c r="A7" s="9" t="s">
        <v>5</v>
      </c>
      <c r="B7" s="18"/>
      <c r="C7" s="18">
        <v>554004035</v>
      </c>
      <c r="D7" s="18">
        <v>771576681</v>
      </c>
      <c r="E7" s="18">
        <v>779953930</v>
      </c>
      <c r="F7" s="18">
        <v>728471300</v>
      </c>
      <c r="G7" s="18"/>
    </row>
    <row r="8" spans="1:13" x14ac:dyDescent="0.25">
      <c r="A8" s="9" t="s">
        <v>15</v>
      </c>
      <c r="B8" s="18"/>
      <c r="C8" s="18">
        <v>150603526</v>
      </c>
      <c r="D8" s="18">
        <v>37999273</v>
      </c>
      <c r="E8" s="18">
        <v>8126436</v>
      </c>
      <c r="F8" s="18"/>
      <c r="G8" s="18"/>
    </row>
    <row r="9" spans="1:13" x14ac:dyDescent="0.25">
      <c r="A9" s="9" t="s">
        <v>16</v>
      </c>
      <c r="B9" s="18"/>
      <c r="C9" s="18">
        <v>4096250</v>
      </c>
      <c r="D9" s="18">
        <v>2765250</v>
      </c>
      <c r="E9" s="18">
        <v>1434250</v>
      </c>
      <c r="F9" s="18">
        <v>115250</v>
      </c>
      <c r="G9" s="18"/>
    </row>
    <row r="10" spans="1:13" x14ac:dyDescent="0.25">
      <c r="A10" s="9"/>
      <c r="B10" s="27">
        <f t="shared" ref="B10:F10" si="0">SUM(B7:B9)</f>
        <v>0</v>
      </c>
      <c r="C10" s="26">
        <f t="shared" si="0"/>
        <v>708703811</v>
      </c>
      <c r="D10" s="26">
        <f t="shared" si="0"/>
        <v>812341204</v>
      </c>
      <c r="E10" s="26">
        <f t="shared" si="0"/>
        <v>789514616</v>
      </c>
      <c r="F10" s="26">
        <f t="shared" si="0"/>
        <v>728586550</v>
      </c>
      <c r="G10" s="26"/>
    </row>
    <row r="11" spans="1:13" x14ac:dyDescent="0.25">
      <c r="A11" s="35" t="s">
        <v>0</v>
      </c>
      <c r="B11" s="21"/>
      <c r="C11" s="21"/>
      <c r="D11" s="21"/>
      <c r="E11" s="21"/>
      <c r="F11" s="21"/>
      <c r="G11" s="21"/>
    </row>
    <row r="12" spans="1:13" x14ac:dyDescent="0.25">
      <c r="A12" s="5" t="s">
        <v>4</v>
      </c>
      <c r="B12" s="18"/>
      <c r="C12" s="18">
        <v>186633833</v>
      </c>
      <c r="D12" s="18">
        <v>287397277</v>
      </c>
      <c r="E12" s="18">
        <v>540696336</v>
      </c>
      <c r="F12" s="18">
        <v>721497136</v>
      </c>
      <c r="G12" s="18"/>
    </row>
    <row r="13" spans="1:13" x14ac:dyDescent="0.25">
      <c r="A13" s="9" t="s">
        <v>17</v>
      </c>
      <c r="B13" s="18"/>
      <c r="C13" s="18">
        <v>243780150</v>
      </c>
      <c r="D13" s="18">
        <v>383885328</v>
      </c>
      <c r="E13" s="18">
        <v>569028067</v>
      </c>
      <c r="F13" s="18">
        <v>725753933</v>
      </c>
      <c r="G13" s="18"/>
      <c r="H13" s="15"/>
      <c r="I13" s="15"/>
      <c r="J13" s="15"/>
      <c r="K13" s="15"/>
      <c r="L13" s="15"/>
      <c r="M13" s="15"/>
    </row>
    <row r="14" spans="1:13" x14ac:dyDescent="0.25">
      <c r="A14" t="s">
        <v>18</v>
      </c>
      <c r="B14" s="15"/>
      <c r="C14" s="1" t="s">
        <v>25</v>
      </c>
      <c r="D14" s="18">
        <v>10669375</v>
      </c>
      <c r="E14" s="18">
        <v>11652046</v>
      </c>
      <c r="F14" s="18">
        <v>12611335</v>
      </c>
      <c r="G14" s="18"/>
      <c r="H14" s="15"/>
      <c r="I14" s="15"/>
      <c r="J14" s="15"/>
      <c r="K14" s="15"/>
      <c r="L14" s="15"/>
      <c r="M14" s="15"/>
    </row>
    <row r="15" spans="1:13" x14ac:dyDescent="0.25">
      <c r="A15" t="s">
        <v>11</v>
      </c>
      <c r="B15" s="15"/>
      <c r="C15" s="18">
        <v>60039563</v>
      </c>
      <c r="D15" s="15">
        <v>86620729</v>
      </c>
      <c r="E15" s="15">
        <v>137068843</v>
      </c>
      <c r="F15" s="15">
        <v>174537770</v>
      </c>
      <c r="G15" s="15"/>
      <c r="H15" s="15"/>
      <c r="I15" s="15"/>
      <c r="J15" s="15"/>
      <c r="K15" s="15"/>
      <c r="L15" s="15"/>
      <c r="M15" s="15"/>
    </row>
    <row r="16" spans="1:13" x14ac:dyDescent="0.25">
      <c r="A16" t="s">
        <v>1</v>
      </c>
      <c r="B16" s="15"/>
      <c r="C16" s="15">
        <v>7610735</v>
      </c>
      <c r="D16" s="15">
        <v>56566994</v>
      </c>
      <c r="E16" s="15">
        <v>12698225</v>
      </c>
      <c r="F16" s="15">
        <v>10047634</v>
      </c>
      <c r="G16" s="15"/>
      <c r="H16" s="15"/>
      <c r="I16" s="15"/>
      <c r="J16" s="15"/>
      <c r="K16" s="15"/>
      <c r="L16" s="15"/>
      <c r="M16" s="15"/>
    </row>
    <row r="17" spans="1:13" x14ac:dyDescent="0.25">
      <c r="B17" s="27">
        <f t="shared" ref="B17:F17" si="1">SUM(B12:B16)</f>
        <v>0</v>
      </c>
      <c r="C17" s="26">
        <f t="shared" si="1"/>
        <v>498064281</v>
      </c>
      <c r="D17" s="26">
        <f t="shared" si="1"/>
        <v>825139703</v>
      </c>
      <c r="E17" s="26">
        <f t="shared" si="1"/>
        <v>1271143517</v>
      </c>
      <c r="F17" s="26">
        <f t="shared" si="1"/>
        <v>1644447808</v>
      </c>
      <c r="G17" s="26"/>
      <c r="H17" s="15"/>
      <c r="I17" s="15"/>
      <c r="J17" s="15"/>
      <c r="K17" s="15"/>
      <c r="L17" s="15"/>
      <c r="M17" s="15"/>
    </row>
    <row r="18" spans="1:13" ht="15.75" thickBot="1" x14ac:dyDescent="0.3">
      <c r="A18" s="2"/>
      <c r="B18" s="28">
        <f t="shared" ref="B18:F18" si="2">SUM(B10,B17)</f>
        <v>0</v>
      </c>
      <c r="C18" s="40">
        <f t="shared" si="2"/>
        <v>1206768092</v>
      </c>
      <c r="D18" s="40">
        <f t="shared" si="2"/>
        <v>1637480907</v>
      </c>
      <c r="E18" s="40">
        <f t="shared" si="2"/>
        <v>2060658133</v>
      </c>
      <c r="F18" s="40">
        <f t="shared" si="2"/>
        <v>2373034358</v>
      </c>
      <c r="G18" s="40"/>
      <c r="H18" s="15"/>
      <c r="I18" s="15"/>
      <c r="J18" s="15"/>
      <c r="K18" s="15"/>
      <c r="L18" s="15"/>
      <c r="M18" s="15"/>
    </row>
    <row r="19" spans="1:13" x14ac:dyDescent="0.2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1:13" ht="15.75" x14ac:dyDescent="0.25">
      <c r="A20" s="36" t="s">
        <v>56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ht="15.75" x14ac:dyDescent="0.25">
      <c r="A21" s="37" t="s">
        <v>57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3" x14ac:dyDescent="0.25">
      <c r="A22" s="35" t="s">
        <v>58</v>
      </c>
      <c r="B22" s="15"/>
      <c r="C22" s="15"/>
      <c r="D22" s="15"/>
      <c r="E22" s="15"/>
      <c r="F22" s="21"/>
      <c r="G22" s="21"/>
      <c r="H22" s="15"/>
      <c r="I22" s="15"/>
      <c r="J22" s="15"/>
      <c r="K22" s="15"/>
      <c r="L22" s="15"/>
      <c r="M22" s="15"/>
    </row>
    <row r="23" spans="1:13" x14ac:dyDescent="0.25">
      <c r="A23" s="5" t="s">
        <v>19</v>
      </c>
      <c r="B23" s="15"/>
      <c r="C23" s="15">
        <v>475243841</v>
      </c>
      <c r="D23" s="15">
        <v>414894846</v>
      </c>
      <c r="E23" s="15">
        <v>20592626</v>
      </c>
      <c r="F23" s="18">
        <v>27301361</v>
      </c>
      <c r="G23" s="15"/>
      <c r="H23" s="15"/>
      <c r="I23" s="15"/>
      <c r="J23" s="15"/>
      <c r="K23" s="15"/>
      <c r="L23" s="15"/>
      <c r="M23" s="15"/>
    </row>
    <row r="24" spans="1:13" x14ac:dyDescent="0.25">
      <c r="A24" s="5" t="s">
        <v>13</v>
      </c>
      <c r="B24" s="15"/>
      <c r="C24" s="15">
        <v>36564025</v>
      </c>
      <c r="D24" s="15">
        <v>43872573</v>
      </c>
      <c r="E24" s="15">
        <v>756312061</v>
      </c>
      <c r="F24" s="18">
        <v>628114167</v>
      </c>
      <c r="G24" s="15"/>
      <c r="H24" s="15"/>
      <c r="I24" s="15"/>
      <c r="J24" s="15"/>
      <c r="K24" s="15"/>
      <c r="L24" s="15"/>
      <c r="M24" s="15"/>
    </row>
    <row r="25" spans="1:13" x14ac:dyDescent="0.25">
      <c r="B25" s="27">
        <f t="shared" ref="B25:F25" si="3">SUM(B23:B24)</f>
        <v>0</v>
      </c>
      <c r="C25" s="27">
        <f t="shared" si="3"/>
        <v>511807866</v>
      </c>
      <c r="D25" s="27">
        <f t="shared" si="3"/>
        <v>458767419</v>
      </c>
      <c r="E25" s="27">
        <f t="shared" si="3"/>
        <v>776904687</v>
      </c>
      <c r="F25" s="27">
        <f t="shared" si="3"/>
        <v>655415528</v>
      </c>
      <c r="G25" s="27"/>
      <c r="H25" s="15"/>
      <c r="I25" s="15"/>
      <c r="J25" s="15"/>
      <c r="K25" s="15"/>
      <c r="L25" s="15"/>
      <c r="M25" s="15"/>
    </row>
    <row r="26" spans="1:13" x14ac:dyDescent="0.25">
      <c r="A26" s="10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x14ac:dyDescent="0.25">
      <c r="A27" s="35" t="s">
        <v>6</v>
      </c>
      <c r="B27" s="21"/>
      <c r="C27" s="21"/>
      <c r="D27" s="21"/>
      <c r="E27" s="21"/>
      <c r="F27" s="21"/>
      <c r="G27" s="21"/>
      <c r="H27" s="15"/>
      <c r="I27" s="15"/>
      <c r="J27" s="15"/>
      <c r="K27" s="15"/>
      <c r="L27" s="15"/>
      <c r="M27" s="15"/>
    </row>
    <row r="28" spans="1:13" x14ac:dyDescent="0.25">
      <c r="A28" s="5" t="s">
        <v>20</v>
      </c>
      <c r="B28" s="21"/>
      <c r="C28" s="18">
        <v>19766881</v>
      </c>
      <c r="D28" s="18">
        <v>34281093</v>
      </c>
      <c r="E28" s="18">
        <v>140651794</v>
      </c>
      <c r="F28" s="18">
        <v>278400257</v>
      </c>
      <c r="G28" s="18"/>
      <c r="H28" s="15"/>
      <c r="I28" s="15"/>
      <c r="J28" s="15"/>
      <c r="K28" s="15"/>
      <c r="L28" s="15"/>
      <c r="M28" s="15"/>
    </row>
    <row r="29" spans="1:13" x14ac:dyDescent="0.25">
      <c r="A29" s="5" t="s">
        <v>21</v>
      </c>
      <c r="B29" s="21"/>
      <c r="C29" s="18">
        <v>136872893</v>
      </c>
      <c r="D29" s="18">
        <v>173124153</v>
      </c>
      <c r="E29" s="18">
        <v>12372925</v>
      </c>
      <c r="F29" s="18">
        <v>12867952</v>
      </c>
      <c r="G29" s="21"/>
      <c r="H29" s="15"/>
      <c r="I29" s="15"/>
      <c r="J29" s="15"/>
      <c r="K29" s="15"/>
      <c r="L29" s="15"/>
      <c r="M29" s="15"/>
    </row>
    <row r="30" spans="1:13" x14ac:dyDescent="0.25">
      <c r="A30" t="s">
        <v>22</v>
      </c>
      <c r="B30" s="18"/>
      <c r="C30" s="15">
        <v>134261321</v>
      </c>
      <c r="D30" s="15">
        <v>259467393</v>
      </c>
      <c r="E30" s="15">
        <v>269413675</v>
      </c>
      <c r="F30" s="18">
        <v>305953177</v>
      </c>
      <c r="G30" s="18"/>
      <c r="H30" s="15"/>
      <c r="I30" s="15"/>
      <c r="J30" s="15"/>
      <c r="K30" s="15"/>
      <c r="L30" s="15"/>
      <c r="M30" s="15"/>
    </row>
    <row r="31" spans="1:13" x14ac:dyDescent="0.25">
      <c r="A31" t="s">
        <v>23</v>
      </c>
      <c r="B31" s="18"/>
      <c r="C31" s="15"/>
      <c r="D31" s="15">
        <v>8348500</v>
      </c>
      <c r="E31" s="15">
        <v>6381250</v>
      </c>
      <c r="F31" s="15">
        <v>6316250</v>
      </c>
      <c r="G31" s="15"/>
      <c r="H31" s="15"/>
      <c r="I31" s="15"/>
      <c r="J31" s="15"/>
      <c r="K31" s="15"/>
      <c r="L31" s="15"/>
      <c r="M31" s="15"/>
    </row>
    <row r="32" spans="1:13" x14ac:dyDescent="0.25">
      <c r="A32" t="s">
        <v>24</v>
      </c>
      <c r="B32" s="18"/>
      <c r="C32" s="15">
        <v>17338465</v>
      </c>
      <c r="D32" s="15">
        <v>33265872</v>
      </c>
      <c r="E32" s="15">
        <v>50910022</v>
      </c>
      <c r="F32" s="15">
        <v>178685536</v>
      </c>
      <c r="G32" s="15"/>
      <c r="H32" s="15"/>
      <c r="I32" s="15"/>
      <c r="J32" s="15"/>
      <c r="K32" s="15"/>
      <c r="L32" s="15"/>
      <c r="M32" s="15"/>
    </row>
    <row r="33" spans="1:13" x14ac:dyDescent="0.25">
      <c r="B33" s="27">
        <f>SUM(B30:B32)</f>
        <v>0</v>
      </c>
      <c r="C33" s="27">
        <f>SUM(C28:C32)</f>
        <v>308239560</v>
      </c>
      <c r="D33" s="27">
        <f>SUM(D28:D32)</f>
        <v>508487011</v>
      </c>
      <c r="E33" s="27">
        <f>SUM(E28:E32)</f>
        <v>479729666</v>
      </c>
      <c r="F33" s="27">
        <f>SUM(F28:F32)</f>
        <v>782223172</v>
      </c>
      <c r="G33" s="27"/>
      <c r="H33" s="15"/>
      <c r="I33" s="15"/>
      <c r="J33" s="15"/>
      <c r="K33" s="15"/>
      <c r="L33" s="15"/>
      <c r="M33" s="15"/>
    </row>
    <row r="34" spans="1:13" x14ac:dyDescent="0.25">
      <c r="B34" s="23"/>
      <c r="C34" s="23"/>
      <c r="D34" s="23"/>
      <c r="E34" s="23"/>
      <c r="F34" s="23"/>
      <c r="G34" s="23"/>
      <c r="H34" s="15"/>
      <c r="I34" s="15"/>
      <c r="J34" s="15"/>
      <c r="K34" s="15"/>
      <c r="L34" s="15"/>
      <c r="M34" s="15"/>
    </row>
    <row r="35" spans="1:13" x14ac:dyDescent="0.25">
      <c r="A35" s="35" t="s">
        <v>59</v>
      </c>
      <c r="B35" s="21"/>
      <c r="C35" s="21"/>
      <c r="D35" s="21"/>
      <c r="E35" s="21"/>
      <c r="F35" s="21"/>
      <c r="G35" s="21"/>
      <c r="H35" s="15"/>
      <c r="I35" s="15"/>
      <c r="J35" s="15"/>
      <c r="K35" s="15"/>
      <c r="L35" s="15"/>
      <c r="M35" s="15"/>
    </row>
    <row r="36" spans="1:13" x14ac:dyDescent="0.25">
      <c r="A36" t="s">
        <v>2</v>
      </c>
      <c r="B36" s="15"/>
      <c r="C36" s="1">
        <v>270000000</v>
      </c>
      <c r="D36" s="15">
        <v>470000000</v>
      </c>
      <c r="E36" s="15">
        <v>493500000</v>
      </c>
      <c r="F36" s="15">
        <v>542850000</v>
      </c>
      <c r="G36" s="15"/>
      <c r="H36" s="15"/>
      <c r="I36" s="15"/>
      <c r="J36" s="15"/>
      <c r="K36" s="15"/>
      <c r="L36" s="15"/>
      <c r="M36" s="15"/>
    </row>
    <row r="37" spans="1:13" x14ac:dyDescent="0.25">
      <c r="A37" t="s">
        <v>3</v>
      </c>
      <c r="B37" s="15"/>
      <c r="C37" s="1">
        <v>116720666</v>
      </c>
      <c r="D37" s="15">
        <v>200226477</v>
      </c>
      <c r="E37" s="15">
        <v>310523780</v>
      </c>
      <c r="F37" s="15">
        <v>392545658</v>
      </c>
      <c r="G37" s="15"/>
      <c r="H37" s="15"/>
      <c r="I37" s="15"/>
      <c r="J37" s="15"/>
      <c r="K37" s="15"/>
      <c r="L37" s="15"/>
      <c r="M37" s="15"/>
    </row>
    <row r="38" spans="1:13" x14ac:dyDescent="0.25">
      <c r="A38" s="2"/>
      <c r="B38" s="27">
        <f t="shared" ref="B38:F38" si="4">SUM(B36:B37)</f>
        <v>0</v>
      </c>
      <c r="C38" s="27">
        <f>SUM(C36:C37)</f>
        <v>386720666</v>
      </c>
      <c r="D38" s="27">
        <f t="shared" si="4"/>
        <v>670226477</v>
      </c>
      <c r="E38" s="27">
        <f t="shared" si="4"/>
        <v>804023780</v>
      </c>
      <c r="F38" s="27">
        <f t="shared" si="4"/>
        <v>935395658</v>
      </c>
      <c r="G38" s="27"/>
      <c r="H38" s="15"/>
      <c r="I38" s="15"/>
      <c r="J38" s="15"/>
      <c r="K38" s="15"/>
      <c r="L38" s="15"/>
      <c r="M38" s="15"/>
    </row>
    <row r="39" spans="1:13" s="2" customFormat="1" x14ac:dyDescent="0.25">
      <c r="B39" s="21">
        <f t="shared" ref="B39:F39" si="5">SUM(B33,B25)</f>
        <v>0</v>
      </c>
      <c r="C39" s="21">
        <f t="shared" si="5"/>
        <v>820047426</v>
      </c>
      <c r="D39" s="21">
        <f t="shared" si="5"/>
        <v>967254430</v>
      </c>
      <c r="E39" s="21">
        <f t="shared" si="5"/>
        <v>1256634353</v>
      </c>
      <c r="F39" s="21">
        <f t="shared" si="5"/>
        <v>1437638700</v>
      </c>
      <c r="G39" s="21"/>
      <c r="H39" s="15"/>
      <c r="I39" s="15"/>
      <c r="J39" s="15"/>
      <c r="K39" s="15"/>
      <c r="L39" s="15"/>
      <c r="M39" s="15"/>
    </row>
    <row r="40" spans="1:13" ht="15.75" thickBot="1" x14ac:dyDescent="0.3">
      <c r="A40" s="2"/>
      <c r="B40" s="29">
        <f t="shared" ref="B40:F40" si="6">SUM(B39,B38)</f>
        <v>0</v>
      </c>
      <c r="C40" s="29">
        <f t="shared" si="6"/>
        <v>1206768092</v>
      </c>
      <c r="D40" s="29">
        <f t="shared" si="6"/>
        <v>1637480907</v>
      </c>
      <c r="E40" s="29">
        <f t="shared" si="6"/>
        <v>2060658133</v>
      </c>
      <c r="F40" s="29">
        <f t="shared" si="6"/>
        <v>2373034358</v>
      </c>
      <c r="G40" s="29"/>
      <c r="H40" s="15"/>
      <c r="I40" s="15"/>
      <c r="J40" s="15"/>
      <c r="K40" s="15"/>
      <c r="L40" s="15"/>
      <c r="M40" s="15"/>
    </row>
    <row r="41" spans="1:13" x14ac:dyDescent="0.25">
      <c r="G41" s="1"/>
      <c r="H41" s="15"/>
      <c r="I41" s="15"/>
      <c r="J41" s="15"/>
      <c r="K41" s="15"/>
      <c r="L41" s="15"/>
      <c r="M41" s="15"/>
    </row>
    <row r="42" spans="1:13" s="2" customFormat="1" x14ac:dyDescent="0.25">
      <c r="A42" s="2" t="s">
        <v>12</v>
      </c>
      <c r="B42" s="12" t="e">
        <f t="shared" ref="B42:F42" si="7">B38/(B36/10)</f>
        <v>#DIV/0!</v>
      </c>
      <c r="C42" s="12">
        <f t="shared" si="7"/>
        <v>14.32298762962963</v>
      </c>
      <c r="D42" s="12">
        <f t="shared" si="7"/>
        <v>14.260137808510638</v>
      </c>
      <c r="E42" s="12">
        <f t="shared" si="7"/>
        <v>16.292275177304965</v>
      </c>
      <c r="F42" s="12">
        <f t="shared" si="7"/>
        <v>17.23119937367597</v>
      </c>
      <c r="G42" s="12"/>
      <c r="H42" s="15"/>
      <c r="I42" s="15"/>
      <c r="J42" s="15"/>
      <c r="K42" s="15"/>
      <c r="L42" s="15"/>
      <c r="M42" s="15"/>
    </row>
    <row r="43" spans="1:13" x14ac:dyDescent="0.25">
      <c r="B43" s="1">
        <f>B36/10</f>
        <v>0</v>
      </c>
      <c r="C43" s="1">
        <f t="shared" ref="C43:F43" si="8">C36/10</f>
        <v>27000000</v>
      </c>
      <c r="D43" s="1">
        <f t="shared" si="8"/>
        <v>47000000</v>
      </c>
      <c r="E43" s="1">
        <f t="shared" si="8"/>
        <v>49350000</v>
      </c>
      <c r="F43" s="1">
        <f t="shared" si="8"/>
        <v>54285000</v>
      </c>
      <c r="G43" s="1"/>
    </row>
  </sheetData>
  <conditionalFormatting sqref="B44:G44">
    <cfRule type="containsText" dxfId="1" priority="6" operator="containsText" text="Balanced">
      <formula>NOT(ISERROR(SEARCH("Balanced",B44)))</formula>
    </cfRule>
  </conditionalFormatting>
  <conditionalFormatting sqref="B44:G44">
    <cfRule type="containsText" dxfId="0" priority="5" operator="containsText" text="Not Balanced">
      <formula>NOT(ISERROR(SEARCH("Not Balanced",B44)))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0"/>
  <sheetViews>
    <sheetView workbookViewId="0">
      <pane xSplit="1" ySplit="4" topLeftCell="B23" activePane="bottomRight" state="frozen"/>
      <selection pane="topRight" activeCell="B1" sqref="B1"/>
      <selection pane="bottomLeft" activeCell="A6" sqref="A6"/>
      <selection pane="bottomRight" activeCell="C29" sqref="C29:F29"/>
    </sheetView>
  </sheetViews>
  <sheetFormatPr defaultRowHeight="15" x14ac:dyDescent="0.25"/>
  <cols>
    <col min="1" max="1" width="39" customWidth="1"/>
    <col min="2" max="2" width="15.28515625" bestFit="1" customWidth="1"/>
    <col min="3" max="7" width="16.28515625" bestFit="1" customWidth="1"/>
    <col min="8" max="8" width="15.28515625" style="6" bestFit="1" customWidth="1"/>
  </cols>
  <sheetData>
    <row r="1" spans="1:13" ht="15.75" x14ac:dyDescent="0.25">
      <c r="A1" s="2" t="s">
        <v>54</v>
      </c>
      <c r="B1" s="3"/>
      <c r="C1" s="3"/>
      <c r="D1" s="3"/>
      <c r="E1" s="3"/>
      <c r="F1" s="3"/>
      <c r="H1"/>
    </row>
    <row r="2" spans="1:13" ht="15.75" x14ac:dyDescent="0.25">
      <c r="A2" s="2" t="s">
        <v>80</v>
      </c>
      <c r="B2" s="3"/>
      <c r="C2" s="3"/>
      <c r="D2" s="3"/>
      <c r="E2" s="3"/>
      <c r="F2" s="3"/>
      <c r="H2"/>
    </row>
    <row r="3" spans="1:13" ht="15.75" x14ac:dyDescent="0.25">
      <c r="A3" s="2" t="s">
        <v>53</v>
      </c>
      <c r="B3" s="3"/>
      <c r="C3" s="3"/>
      <c r="D3" s="3"/>
      <c r="E3" s="3"/>
      <c r="F3" s="3"/>
      <c r="H3"/>
    </row>
    <row r="4" spans="1:13" ht="15.75" x14ac:dyDescent="0.25">
      <c r="A4" s="3"/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/>
      <c r="H4" s="2"/>
    </row>
    <row r="5" spans="1:13" ht="15.75" x14ac:dyDescent="0.25">
      <c r="A5" s="3"/>
      <c r="B5" s="7"/>
      <c r="C5" s="7"/>
      <c r="D5" s="7"/>
      <c r="E5" s="7"/>
      <c r="F5" s="7"/>
      <c r="G5" s="7"/>
    </row>
    <row r="6" spans="1:13" x14ac:dyDescent="0.25">
      <c r="A6" s="38" t="s">
        <v>60</v>
      </c>
      <c r="B6" s="15"/>
      <c r="C6" s="15">
        <v>1263780691</v>
      </c>
      <c r="D6" s="15">
        <v>1323753748</v>
      </c>
      <c r="E6" s="15">
        <v>1763368794</v>
      </c>
      <c r="F6" s="15">
        <v>1849603316</v>
      </c>
      <c r="G6" s="15"/>
      <c r="H6" s="23"/>
      <c r="I6" s="23"/>
      <c r="J6" s="23"/>
      <c r="K6" s="23"/>
      <c r="L6" s="23"/>
      <c r="M6" s="23"/>
    </row>
    <row r="7" spans="1:13" x14ac:dyDescent="0.25">
      <c r="A7" t="s">
        <v>26</v>
      </c>
      <c r="B7" s="25"/>
      <c r="C7" s="25">
        <v>1021472027</v>
      </c>
      <c r="D7" s="25">
        <v>1054362787</v>
      </c>
      <c r="E7" s="25">
        <v>1381945633</v>
      </c>
      <c r="F7" s="25">
        <v>1422766430</v>
      </c>
      <c r="G7" s="25"/>
      <c r="H7" s="23"/>
      <c r="I7" s="23"/>
      <c r="J7" s="23"/>
      <c r="K7" s="23"/>
      <c r="L7" s="23"/>
      <c r="M7" s="23"/>
    </row>
    <row r="8" spans="1:13" x14ac:dyDescent="0.25">
      <c r="A8" s="38" t="s">
        <v>61</v>
      </c>
      <c r="B8" s="21">
        <f t="shared" ref="B8:F8" si="0">B6-B7</f>
        <v>0</v>
      </c>
      <c r="C8" s="21">
        <f t="shared" si="0"/>
        <v>242308664</v>
      </c>
      <c r="D8" s="21">
        <f t="shared" si="0"/>
        <v>269390961</v>
      </c>
      <c r="E8" s="21">
        <f t="shared" si="0"/>
        <v>381423161</v>
      </c>
      <c r="F8" s="21">
        <f t="shared" si="0"/>
        <v>426836886</v>
      </c>
      <c r="G8" s="21"/>
      <c r="H8" s="23"/>
      <c r="I8" s="23"/>
      <c r="J8" s="23"/>
      <c r="K8" s="23"/>
      <c r="L8" s="23"/>
      <c r="M8" s="23"/>
    </row>
    <row r="9" spans="1:13" x14ac:dyDescent="0.25">
      <c r="A9" s="2"/>
      <c r="B9" s="21"/>
      <c r="C9" s="21"/>
      <c r="D9" s="21"/>
      <c r="E9" s="21"/>
      <c r="F9" s="21"/>
      <c r="G9" s="21"/>
      <c r="H9" s="23"/>
      <c r="I9" s="23"/>
      <c r="J9" s="23"/>
      <c r="K9" s="23"/>
      <c r="L9" s="23"/>
      <c r="M9" s="23"/>
    </row>
    <row r="10" spans="1:13" s="2" customFormat="1" x14ac:dyDescent="0.25">
      <c r="A10" s="38" t="s">
        <v>62</v>
      </c>
      <c r="B10" s="21">
        <f>SUM(B11:B12)</f>
        <v>0</v>
      </c>
      <c r="C10" s="21">
        <f>SUM(C11:C12)</f>
        <v>54769216</v>
      </c>
      <c r="D10" s="21">
        <f t="shared" ref="D10:F10" si="1">SUM(D11:D12)</f>
        <v>50334708</v>
      </c>
      <c r="E10" s="21">
        <f t="shared" si="1"/>
        <v>51041876</v>
      </c>
      <c r="F10" s="21">
        <f t="shared" si="1"/>
        <v>49005124</v>
      </c>
      <c r="G10" s="21"/>
      <c r="H10" s="20"/>
      <c r="I10" s="20"/>
      <c r="J10" s="20"/>
      <c r="K10" s="20"/>
      <c r="L10" s="20"/>
      <c r="M10" s="20"/>
    </row>
    <row r="11" spans="1:13" s="5" customFormat="1" x14ac:dyDescent="0.25">
      <c r="A11" s="5" t="s">
        <v>27</v>
      </c>
      <c r="B11" s="18"/>
      <c r="C11" s="18">
        <v>23953718</v>
      </c>
      <c r="D11" s="18">
        <v>22108821</v>
      </c>
      <c r="E11" s="18">
        <v>24134198</v>
      </c>
      <c r="F11" s="18">
        <v>23845300</v>
      </c>
      <c r="G11" s="18"/>
      <c r="H11" s="30"/>
      <c r="I11" s="30"/>
      <c r="J11" s="30"/>
      <c r="K11" s="30"/>
      <c r="L11" s="30"/>
      <c r="M11" s="30"/>
    </row>
    <row r="12" spans="1:13" s="5" customFormat="1" x14ac:dyDescent="0.25">
      <c r="A12" s="5" t="s">
        <v>28</v>
      </c>
      <c r="B12" s="18"/>
      <c r="C12" s="18">
        <v>30815498</v>
      </c>
      <c r="D12" s="18">
        <v>28225887</v>
      </c>
      <c r="E12" s="18">
        <v>26907678</v>
      </c>
      <c r="F12" s="18">
        <v>25159824</v>
      </c>
      <c r="G12" s="18"/>
      <c r="H12" s="30"/>
      <c r="I12" s="30"/>
      <c r="J12" s="30"/>
      <c r="K12" s="30"/>
      <c r="L12" s="30"/>
      <c r="M12" s="30"/>
    </row>
    <row r="13" spans="1:13" s="5" customFormat="1" x14ac:dyDescent="0.25">
      <c r="A13" s="5" t="s">
        <v>7</v>
      </c>
      <c r="B13" s="30"/>
      <c r="C13" s="30">
        <v>60002</v>
      </c>
      <c r="D13" s="30">
        <v>41255354</v>
      </c>
      <c r="E13" s="30">
        <v>1369598</v>
      </c>
      <c r="F13" s="30">
        <v>1438735</v>
      </c>
      <c r="G13" s="30"/>
      <c r="H13" s="30"/>
      <c r="I13" s="30"/>
      <c r="J13" s="30"/>
      <c r="K13" s="30"/>
      <c r="L13" s="30"/>
      <c r="M13" s="30"/>
    </row>
    <row r="14" spans="1:13" x14ac:dyDescent="0.25">
      <c r="A14" s="38" t="s">
        <v>63</v>
      </c>
      <c r="B14" s="26">
        <f>B8-B10+B13</f>
        <v>0</v>
      </c>
      <c r="C14" s="26">
        <f>C8-C10+C13</f>
        <v>187599450</v>
      </c>
      <c r="D14" s="26">
        <f t="shared" ref="D14:F14" si="2">D8-D10+D13</f>
        <v>260311607</v>
      </c>
      <c r="E14" s="26">
        <f t="shared" si="2"/>
        <v>331750883</v>
      </c>
      <c r="F14" s="26">
        <f t="shared" si="2"/>
        <v>379270497</v>
      </c>
      <c r="G14" s="26"/>
      <c r="H14" s="23"/>
      <c r="I14" s="23"/>
      <c r="J14" s="23"/>
      <c r="K14" s="23"/>
      <c r="L14" s="23"/>
      <c r="M14" s="23"/>
    </row>
    <row r="15" spans="1:13" x14ac:dyDescent="0.25">
      <c r="A15" s="39" t="s">
        <v>64</v>
      </c>
      <c r="B15" s="20"/>
      <c r="C15" s="20"/>
      <c r="D15" s="20"/>
      <c r="E15" s="20"/>
      <c r="F15" s="20"/>
      <c r="G15" s="20"/>
      <c r="H15" s="23"/>
      <c r="I15" s="23"/>
      <c r="J15" s="23"/>
      <c r="K15" s="23"/>
      <c r="L15" s="23"/>
      <c r="M15" s="23"/>
    </row>
    <row r="16" spans="1:13" s="5" customFormat="1" x14ac:dyDescent="0.25">
      <c r="A16" s="5" t="s">
        <v>29</v>
      </c>
      <c r="B16" s="30"/>
      <c r="C16" s="30">
        <v>85576605</v>
      </c>
      <c r="D16" s="30">
        <v>122050731</v>
      </c>
      <c r="E16" s="30">
        <v>148159951</v>
      </c>
      <c r="F16" s="30">
        <v>162188433</v>
      </c>
      <c r="G16" s="30"/>
      <c r="H16" s="30"/>
      <c r="I16" s="30"/>
      <c r="J16" s="30"/>
      <c r="K16" s="30"/>
      <c r="L16" s="30"/>
      <c r="M16" s="30"/>
    </row>
    <row r="17" spans="1:13" s="5" customFormat="1" x14ac:dyDescent="0.25">
      <c r="A17" s="5" t="s">
        <v>30</v>
      </c>
      <c r="B17" s="30"/>
      <c r="C17" s="30"/>
      <c r="D17" s="30">
        <v>31442703</v>
      </c>
      <c r="E17" s="30"/>
      <c r="F17" s="30"/>
      <c r="G17" s="30"/>
      <c r="H17" s="30"/>
      <c r="I17" s="30"/>
      <c r="J17" s="30"/>
      <c r="K17" s="30"/>
      <c r="L17" s="30"/>
      <c r="M17" s="30"/>
    </row>
    <row r="18" spans="1:13" s="5" customFormat="1" x14ac:dyDescent="0.25"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spans="1:13" s="2" customFormat="1" x14ac:dyDescent="0.25">
      <c r="A19" s="38" t="s">
        <v>65</v>
      </c>
      <c r="B19" s="21">
        <f>B14-B16-B17</f>
        <v>0</v>
      </c>
      <c r="C19" s="21">
        <f t="shared" ref="C19:F19" si="3">C14-C16-C17</f>
        <v>102022845</v>
      </c>
      <c r="D19" s="21">
        <f t="shared" si="3"/>
        <v>106818173</v>
      </c>
      <c r="E19" s="21">
        <f t="shared" si="3"/>
        <v>183590932</v>
      </c>
      <c r="F19" s="21">
        <f t="shared" si="3"/>
        <v>217082064</v>
      </c>
      <c r="G19" s="21"/>
      <c r="H19" s="20"/>
      <c r="I19" s="20"/>
      <c r="J19" s="20"/>
      <c r="K19" s="20"/>
      <c r="L19" s="20"/>
      <c r="M19" s="20"/>
    </row>
    <row r="20" spans="1:13" x14ac:dyDescent="0.25">
      <c r="A20" s="5" t="s">
        <v>8</v>
      </c>
      <c r="B20" s="18"/>
      <c r="C20" s="15">
        <v>4858231</v>
      </c>
      <c r="D20" s="15">
        <v>5086580</v>
      </c>
      <c r="E20" s="15">
        <v>8742425</v>
      </c>
      <c r="F20" s="15">
        <v>10337241</v>
      </c>
      <c r="G20" s="15"/>
      <c r="H20" s="23"/>
      <c r="I20" s="23"/>
      <c r="J20" s="23"/>
      <c r="K20" s="23"/>
      <c r="L20" s="23"/>
      <c r="M20" s="23"/>
    </row>
    <row r="21" spans="1:13" x14ac:dyDescent="0.25">
      <c r="A21" s="5"/>
      <c r="B21" s="18">
        <v>0</v>
      </c>
      <c r="C21" s="15">
        <v>0</v>
      </c>
      <c r="D21" s="15">
        <v>0</v>
      </c>
      <c r="E21" s="15">
        <v>0</v>
      </c>
      <c r="F21" s="15">
        <v>0</v>
      </c>
      <c r="G21" s="15"/>
      <c r="H21" s="23"/>
      <c r="I21" s="23"/>
      <c r="J21" s="23"/>
      <c r="K21" s="23"/>
      <c r="L21" s="23"/>
      <c r="M21" s="23"/>
    </row>
    <row r="22" spans="1:13" x14ac:dyDescent="0.25">
      <c r="A22" s="38" t="s">
        <v>66</v>
      </c>
      <c r="B22" s="26">
        <f t="shared" ref="B22:F22" si="4">(B19-B20)</f>
        <v>0</v>
      </c>
      <c r="C22" s="26">
        <f>(C19-C20)</f>
        <v>97164614</v>
      </c>
      <c r="D22" s="26">
        <f t="shared" si="4"/>
        <v>101731593</v>
      </c>
      <c r="E22" s="26">
        <f t="shared" si="4"/>
        <v>174848507</v>
      </c>
      <c r="F22" s="26">
        <f t="shared" si="4"/>
        <v>206744823</v>
      </c>
      <c r="G22" s="26"/>
      <c r="H22" s="23"/>
      <c r="I22" s="23"/>
      <c r="J22" s="23"/>
      <c r="K22" s="23"/>
      <c r="L22" s="23"/>
      <c r="M22" s="23"/>
    </row>
    <row r="23" spans="1:13" x14ac:dyDescent="0.25">
      <c r="A23" s="35" t="s">
        <v>67</v>
      </c>
      <c r="B23" s="20">
        <f t="shared" ref="B23:D23" si="5">SUM(B24:B25)</f>
        <v>0</v>
      </c>
      <c r="C23" s="20">
        <f t="shared" si="5"/>
        <v>16676955</v>
      </c>
      <c r="D23" s="20">
        <f t="shared" si="5"/>
        <v>18225782</v>
      </c>
      <c r="E23" s="20">
        <v>22027262</v>
      </c>
      <c r="F23" s="20">
        <v>26022945</v>
      </c>
      <c r="G23" s="20"/>
      <c r="H23" s="23"/>
      <c r="I23" s="23"/>
      <c r="J23" s="23"/>
      <c r="K23" s="23"/>
      <c r="L23" s="23"/>
      <c r="M23" s="23"/>
    </row>
    <row r="24" spans="1:13" x14ac:dyDescent="0.25">
      <c r="A24" t="s">
        <v>9</v>
      </c>
      <c r="B24" s="18"/>
      <c r="C24" s="18">
        <v>22501</v>
      </c>
      <c r="D24" s="15">
        <v>10917234</v>
      </c>
      <c r="E24" s="15"/>
      <c r="F24" s="15"/>
      <c r="G24" s="15"/>
      <c r="H24" s="23"/>
      <c r="I24" s="23"/>
      <c r="J24" s="23"/>
      <c r="K24" s="23"/>
      <c r="L24" s="23"/>
      <c r="M24" s="23"/>
    </row>
    <row r="25" spans="1:13" x14ac:dyDescent="0.25">
      <c r="A25" t="s">
        <v>14</v>
      </c>
      <c r="B25" s="23"/>
      <c r="C25" s="23">
        <v>16654454</v>
      </c>
      <c r="D25" s="23">
        <v>7308548</v>
      </c>
      <c r="E25" s="23">
        <v>0</v>
      </c>
      <c r="F25" s="23"/>
      <c r="G25" s="23"/>
      <c r="H25" s="23"/>
      <c r="I25" s="23"/>
      <c r="J25" s="23"/>
      <c r="K25" s="23"/>
      <c r="L25" s="23"/>
      <c r="M25" s="23"/>
    </row>
    <row r="26" spans="1:13" x14ac:dyDescent="0.25">
      <c r="A26" s="38" t="s">
        <v>68</v>
      </c>
      <c r="B26" s="26">
        <f>B22+B23</f>
        <v>0</v>
      </c>
      <c r="C26" s="26">
        <f>C22-C23</f>
        <v>80487659</v>
      </c>
      <c r="D26" s="26">
        <f>D22-D23</f>
        <v>83505811</v>
      </c>
      <c r="E26" s="26">
        <f>E22-E23</f>
        <v>152821245</v>
      </c>
      <c r="F26" s="26">
        <f>F22-F23</f>
        <v>180721878</v>
      </c>
      <c r="G26" s="26"/>
      <c r="H26" s="23"/>
      <c r="I26" s="23"/>
      <c r="J26" s="23"/>
      <c r="K26" s="23"/>
      <c r="L26" s="23"/>
      <c r="M26" s="23"/>
    </row>
    <row r="27" spans="1:13" x14ac:dyDescent="0.25">
      <c r="A27" s="2"/>
      <c r="B27" s="20"/>
      <c r="C27" s="20"/>
      <c r="D27" s="20"/>
      <c r="E27" s="20"/>
      <c r="F27" s="20"/>
      <c r="G27" s="20"/>
      <c r="H27" s="23"/>
      <c r="I27" s="23"/>
      <c r="J27" s="23"/>
      <c r="K27" s="23"/>
      <c r="L27" s="23"/>
      <c r="M27" s="23"/>
    </row>
    <row r="28" spans="1:13" x14ac:dyDescent="0.25">
      <c r="A28" s="2"/>
      <c r="F28" s="1"/>
      <c r="G28" s="1"/>
      <c r="H28" s="23"/>
      <c r="I28" s="23"/>
      <c r="J28" s="23"/>
      <c r="K28" s="23"/>
      <c r="L28" s="23"/>
      <c r="M28" s="23"/>
    </row>
    <row r="29" spans="1:13" x14ac:dyDescent="0.25">
      <c r="A29" s="38" t="s">
        <v>69</v>
      </c>
      <c r="B29" s="11" t="e">
        <f>B26/('1'!B36/10)</f>
        <v>#DIV/0!</v>
      </c>
      <c r="C29" s="11">
        <f>C26/('1'!C36/10)</f>
        <v>2.9810244074074075</v>
      </c>
      <c r="D29" s="11">
        <f>D26/('1'!D36/10)</f>
        <v>1.7767193829787233</v>
      </c>
      <c r="E29" s="11">
        <f>E26/('1'!E36/10)</f>
        <v>3.0966817629179331</v>
      </c>
      <c r="F29" s="11">
        <f>F26/('1'!F36/10)</f>
        <v>3.3291310306714563</v>
      </c>
      <c r="G29" s="11"/>
      <c r="H29" s="23"/>
      <c r="I29" s="23"/>
      <c r="J29" s="23"/>
      <c r="K29" s="23"/>
      <c r="L29" s="23"/>
      <c r="M29" s="23"/>
    </row>
    <row r="30" spans="1:13" x14ac:dyDescent="0.25">
      <c r="A30" s="39" t="s">
        <v>70</v>
      </c>
      <c r="B30" s="15">
        <f>'1'!B36/10</f>
        <v>0</v>
      </c>
      <c r="C30" s="15">
        <f>'1'!C36/10</f>
        <v>27000000</v>
      </c>
      <c r="D30" s="15">
        <f>'1'!D36/10</f>
        <v>47000000</v>
      </c>
      <c r="E30" s="15">
        <f>'1'!E36/10</f>
        <v>49350000</v>
      </c>
      <c r="F30" s="15">
        <f>'1'!F36/10</f>
        <v>54285000</v>
      </c>
      <c r="G30" s="15"/>
      <c r="H30" s="23"/>
      <c r="I30" s="23"/>
      <c r="J30" s="23"/>
      <c r="K30" s="23"/>
      <c r="L30" s="23"/>
      <c r="M30" s="23"/>
    </row>
    <row r="31" spans="1:13" x14ac:dyDescent="0.25">
      <c r="H31" s="23"/>
      <c r="I31" s="23"/>
      <c r="J31" s="23"/>
      <c r="K31" s="23"/>
      <c r="L31" s="23"/>
      <c r="M31" s="23"/>
    </row>
    <row r="32" spans="1:13" x14ac:dyDescent="0.25">
      <c r="H32" s="23"/>
      <c r="I32" s="23"/>
      <c r="J32" s="23"/>
      <c r="K32" s="23"/>
      <c r="L32" s="23"/>
      <c r="M32" s="23"/>
    </row>
    <row r="33" spans="8:13" x14ac:dyDescent="0.25">
      <c r="H33" s="23"/>
      <c r="I33" s="23"/>
      <c r="J33" s="23"/>
      <c r="K33" s="23"/>
      <c r="L33" s="23"/>
      <c r="M33" s="23"/>
    </row>
    <row r="34" spans="8:13" x14ac:dyDescent="0.25">
      <c r="H34" s="23"/>
      <c r="I34" s="23"/>
      <c r="J34" s="23"/>
      <c r="K34" s="23"/>
      <c r="L34" s="23"/>
      <c r="M34" s="23"/>
    </row>
    <row r="35" spans="8:13" x14ac:dyDescent="0.25">
      <c r="H35" s="23"/>
      <c r="I35" s="23"/>
      <c r="J35" s="23"/>
      <c r="K35" s="23"/>
      <c r="L35" s="23"/>
      <c r="M35" s="23"/>
    </row>
    <row r="36" spans="8:13" x14ac:dyDescent="0.25">
      <c r="H36" s="23"/>
      <c r="I36" s="23"/>
      <c r="J36" s="23"/>
      <c r="K36" s="23"/>
      <c r="L36" s="23"/>
      <c r="M36" s="23"/>
    </row>
    <row r="37" spans="8:13" x14ac:dyDescent="0.25">
      <c r="H37" s="23"/>
      <c r="I37" s="23"/>
      <c r="J37" s="23"/>
      <c r="K37" s="23"/>
      <c r="L37" s="23"/>
      <c r="M37" s="23"/>
    </row>
    <row r="38" spans="8:13" x14ac:dyDescent="0.25">
      <c r="H38" s="23"/>
      <c r="I38" s="23"/>
      <c r="J38" s="23"/>
      <c r="K38" s="23"/>
      <c r="L38" s="23"/>
      <c r="M38" s="23"/>
    </row>
    <row r="39" spans="8:13" x14ac:dyDescent="0.25">
      <c r="H39" s="23"/>
      <c r="I39" s="23"/>
      <c r="J39" s="23"/>
      <c r="K39" s="23"/>
      <c r="L39" s="23"/>
      <c r="M39" s="23"/>
    </row>
    <row r="40" spans="8:13" x14ac:dyDescent="0.25">
      <c r="H40" s="23"/>
      <c r="I40" s="23"/>
      <c r="J40" s="23"/>
      <c r="K40" s="23"/>
      <c r="L40" s="23"/>
      <c r="M40" s="23"/>
    </row>
    <row r="41" spans="8:13" x14ac:dyDescent="0.25">
      <c r="H41" s="23"/>
      <c r="I41" s="23"/>
      <c r="J41" s="23"/>
      <c r="K41" s="23"/>
      <c r="L41" s="23"/>
      <c r="M41" s="23"/>
    </row>
    <row r="42" spans="8:13" x14ac:dyDescent="0.25">
      <c r="H42" s="23"/>
      <c r="I42" s="23"/>
      <c r="J42" s="23"/>
      <c r="K42" s="23"/>
      <c r="L42" s="23"/>
      <c r="M42" s="23"/>
    </row>
    <row r="43" spans="8:13" x14ac:dyDescent="0.25">
      <c r="H43" s="23"/>
      <c r="I43" s="23"/>
      <c r="J43" s="23"/>
      <c r="K43" s="23"/>
      <c r="L43" s="23"/>
      <c r="M43" s="23"/>
    </row>
    <row r="44" spans="8:13" x14ac:dyDescent="0.25">
      <c r="H44" s="23"/>
      <c r="I44" s="23"/>
      <c r="J44" s="23"/>
      <c r="K44" s="23"/>
      <c r="L44" s="23"/>
      <c r="M44" s="23"/>
    </row>
    <row r="45" spans="8:13" x14ac:dyDescent="0.25">
      <c r="H45" s="23"/>
      <c r="I45" s="23"/>
      <c r="J45" s="23"/>
      <c r="K45" s="23"/>
      <c r="L45" s="23"/>
      <c r="M45" s="23"/>
    </row>
    <row r="46" spans="8:13" x14ac:dyDescent="0.25">
      <c r="H46" s="23"/>
      <c r="I46" s="23"/>
      <c r="J46" s="23"/>
      <c r="K46" s="23"/>
      <c r="L46" s="23"/>
      <c r="M46" s="23"/>
    </row>
    <row r="47" spans="8:13" x14ac:dyDescent="0.25">
      <c r="H47" s="23"/>
      <c r="I47" s="23"/>
      <c r="J47" s="23"/>
      <c r="K47" s="23"/>
      <c r="L47" s="23"/>
      <c r="M47" s="23"/>
    </row>
    <row r="48" spans="8:13" x14ac:dyDescent="0.25">
      <c r="H48" s="23"/>
      <c r="I48" s="23"/>
      <c r="J48" s="23"/>
      <c r="K48" s="23"/>
      <c r="L48" s="23"/>
      <c r="M48" s="23"/>
    </row>
    <row r="50" spans="1:2" x14ac:dyDescent="0.25">
      <c r="A50" s="6"/>
      <c r="B50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37"/>
  <sheetViews>
    <sheetView tabSelected="1" workbookViewId="0">
      <pane xSplit="1" ySplit="4" topLeftCell="B20" activePane="bottomRight" state="frozen"/>
      <selection pane="topRight" activeCell="B1" sqref="B1"/>
      <selection pane="bottomLeft" activeCell="A6" sqref="A6"/>
      <selection pane="bottomRight" activeCell="C36" sqref="C36"/>
    </sheetView>
  </sheetViews>
  <sheetFormatPr defaultRowHeight="15" x14ac:dyDescent="0.25"/>
  <cols>
    <col min="1" max="1" width="43.5703125" customWidth="1"/>
    <col min="2" max="2" width="16" style="14" bestFit="1" customWidth="1"/>
    <col min="3" max="4" width="16.28515625" style="14" bestFit="1" customWidth="1"/>
    <col min="5" max="7" width="17" style="14" bestFit="1" customWidth="1"/>
    <col min="8" max="8" width="9.140625" style="15"/>
    <col min="9" max="9" width="15.28515625" style="15" bestFit="1" customWidth="1"/>
  </cols>
  <sheetData>
    <row r="1" spans="1:14" ht="15.75" x14ac:dyDescent="0.25">
      <c r="A1" s="2" t="s">
        <v>54</v>
      </c>
      <c r="B1" s="3"/>
      <c r="C1" s="3"/>
      <c r="D1" s="3"/>
      <c r="E1" s="3"/>
      <c r="F1" s="3"/>
      <c r="G1"/>
      <c r="H1"/>
    </row>
    <row r="2" spans="1:14" ht="15.75" x14ac:dyDescent="0.25">
      <c r="A2" s="2" t="s">
        <v>81</v>
      </c>
      <c r="B2" s="3"/>
      <c r="C2" s="3"/>
      <c r="D2" s="3"/>
      <c r="E2" s="3"/>
      <c r="F2" s="3"/>
      <c r="G2"/>
      <c r="H2"/>
    </row>
    <row r="3" spans="1:14" ht="15.75" x14ac:dyDescent="0.25">
      <c r="A3" s="2" t="s">
        <v>53</v>
      </c>
      <c r="B3" s="3"/>
      <c r="C3" s="3"/>
      <c r="D3" s="3"/>
      <c r="E3" s="3"/>
      <c r="F3" s="3"/>
      <c r="G3"/>
      <c r="H3"/>
    </row>
    <row r="4" spans="1:14" ht="15.75" x14ac:dyDescent="0.25">
      <c r="A4" s="3"/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/>
      <c r="H4" s="2"/>
    </row>
    <row r="5" spans="1:14" ht="15.75" x14ac:dyDescent="0.25">
      <c r="A5" s="38" t="s">
        <v>71</v>
      </c>
      <c r="B5" s="13"/>
      <c r="C5" s="13"/>
      <c r="D5" s="13"/>
      <c r="E5" s="13"/>
      <c r="F5" s="13"/>
      <c r="G5" s="13"/>
    </row>
    <row r="6" spans="1:14" x14ac:dyDescent="0.25">
      <c r="A6" t="s">
        <v>31</v>
      </c>
      <c r="C6" s="14">
        <v>1162398852</v>
      </c>
      <c r="D6" s="14">
        <v>1223964896</v>
      </c>
      <c r="E6" s="14">
        <v>1579460728</v>
      </c>
      <c r="F6" s="14">
        <v>1694255555</v>
      </c>
      <c r="J6" s="15"/>
      <c r="K6" s="15"/>
      <c r="L6" s="15"/>
      <c r="M6" s="15"/>
      <c r="N6" s="15"/>
    </row>
    <row r="7" spans="1:14" ht="15.75" x14ac:dyDescent="0.25">
      <c r="A7" s="8" t="s">
        <v>32</v>
      </c>
      <c r="C7" s="14">
        <v>-1055547251</v>
      </c>
      <c r="D7" s="14">
        <v>-1171907055</v>
      </c>
      <c r="E7" s="14">
        <v>-1704733403</v>
      </c>
      <c r="F7" s="14">
        <v>-1622243145</v>
      </c>
      <c r="J7" s="15"/>
      <c r="K7" s="15"/>
      <c r="L7" s="15"/>
      <c r="M7" s="15"/>
      <c r="N7" s="15"/>
    </row>
    <row r="8" spans="1:14" ht="15.75" x14ac:dyDescent="0.25">
      <c r="A8" s="8" t="s">
        <v>33</v>
      </c>
      <c r="C8" s="14">
        <v>-926253</v>
      </c>
      <c r="D8" s="14">
        <v>-4642356</v>
      </c>
      <c r="E8" s="14">
        <v>-752363</v>
      </c>
      <c r="F8" s="14">
        <v>-151770</v>
      </c>
      <c r="J8" s="15"/>
      <c r="K8" s="15"/>
      <c r="L8" s="15"/>
      <c r="M8" s="15"/>
      <c r="N8" s="15"/>
    </row>
    <row r="9" spans="1:14" ht="15.75" x14ac:dyDescent="0.25">
      <c r="A9" s="3" t="s">
        <v>34</v>
      </c>
      <c r="B9" s="16">
        <f>SUM(B6:B8)</f>
        <v>0</v>
      </c>
      <c r="C9" s="16">
        <f>SUM(C6:C8)</f>
        <v>105925348</v>
      </c>
      <c r="D9" s="16">
        <f t="shared" ref="D9:E9" si="0">SUM(D6:D8)</f>
        <v>47415485</v>
      </c>
      <c r="E9" s="16">
        <f t="shared" si="0"/>
        <v>-126025038</v>
      </c>
      <c r="F9" s="16">
        <f>SUM(F6:F8)</f>
        <v>71860640</v>
      </c>
      <c r="G9" s="16"/>
      <c r="J9" s="15"/>
      <c r="K9" s="15"/>
      <c r="L9" s="15"/>
      <c r="M9" s="15"/>
      <c r="N9" s="15"/>
    </row>
    <row r="10" spans="1:14" ht="15.75" x14ac:dyDescent="0.25">
      <c r="A10" s="3"/>
      <c r="B10" s="16"/>
      <c r="C10" s="16"/>
      <c r="D10" s="16"/>
      <c r="E10" s="16"/>
      <c r="F10" s="16"/>
      <c r="G10" s="16"/>
      <c r="J10" s="15"/>
      <c r="K10" s="15"/>
      <c r="L10" s="15"/>
      <c r="M10" s="15"/>
      <c r="N10" s="15"/>
    </row>
    <row r="11" spans="1:14" x14ac:dyDescent="0.25">
      <c r="A11" s="38" t="s">
        <v>72</v>
      </c>
      <c r="J11" s="15"/>
      <c r="K11" s="15"/>
      <c r="L11" s="15"/>
      <c r="M11" s="15"/>
      <c r="N11" s="15"/>
    </row>
    <row r="12" spans="1:14" x14ac:dyDescent="0.25">
      <c r="A12" s="4" t="s">
        <v>35</v>
      </c>
      <c r="C12" s="14">
        <v>-21958718</v>
      </c>
      <c r="D12" s="14">
        <v>-80207563</v>
      </c>
      <c r="E12" s="14">
        <v>-4220953</v>
      </c>
      <c r="F12" s="14">
        <v>-250000</v>
      </c>
      <c r="J12" s="15"/>
      <c r="K12" s="15"/>
      <c r="L12" s="15"/>
      <c r="M12" s="15"/>
      <c r="N12" s="15"/>
    </row>
    <row r="13" spans="1:14" x14ac:dyDescent="0.25">
      <c r="A13" s="4" t="s">
        <v>36</v>
      </c>
      <c r="C13" s="14">
        <v>-90571539</v>
      </c>
      <c r="D13" s="14">
        <v>-89382769</v>
      </c>
      <c r="E13" s="14">
        <v>-34972315</v>
      </c>
      <c r="J13" s="15"/>
      <c r="K13" s="15"/>
      <c r="L13" s="15"/>
      <c r="M13" s="15"/>
      <c r="N13" s="15"/>
    </row>
    <row r="14" spans="1:14" x14ac:dyDescent="0.25">
      <c r="A14" s="4" t="s">
        <v>42</v>
      </c>
      <c r="D14" s="14">
        <v>-5450000</v>
      </c>
      <c r="J14" s="15"/>
      <c r="K14" s="15"/>
      <c r="L14" s="15"/>
      <c r="M14" s="15"/>
      <c r="N14" s="15"/>
    </row>
    <row r="15" spans="1:14" x14ac:dyDescent="0.25">
      <c r="A15" s="4" t="s">
        <v>37</v>
      </c>
      <c r="C15" s="14">
        <v>0</v>
      </c>
      <c r="D15" s="14">
        <v>-10000000</v>
      </c>
      <c r="E15" s="14">
        <v>-1073750</v>
      </c>
      <c r="F15" s="14">
        <v>-1066125</v>
      </c>
      <c r="J15" s="15"/>
      <c r="K15" s="15"/>
      <c r="L15" s="15"/>
      <c r="M15" s="15"/>
      <c r="N15" s="15"/>
    </row>
    <row r="16" spans="1:14" x14ac:dyDescent="0.25">
      <c r="A16" s="2"/>
      <c r="B16" s="16">
        <f t="shared" ref="B16:F16" si="1">SUM(B12:B15)</f>
        <v>0</v>
      </c>
      <c r="C16" s="16">
        <f t="shared" si="1"/>
        <v>-112530257</v>
      </c>
      <c r="D16" s="16">
        <f t="shared" si="1"/>
        <v>-185040332</v>
      </c>
      <c r="E16" s="16">
        <f t="shared" si="1"/>
        <v>-40267018</v>
      </c>
      <c r="F16" s="16">
        <f t="shared" si="1"/>
        <v>-1316125</v>
      </c>
      <c r="G16" s="16"/>
      <c r="J16" s="15"/>
      <c r="K16" s="15"/>
      <c r="L16" s="15"/>
      <c r="M16" s="15"/>
      <c r="N16" s="15"/>
    </row>
    <row r="17" spans="1:14" x14ac:dyDescent="0.25">
      <c r="J17" s="15"/>
      <c r="K17" s="15"/>
      <c r="L17" s="15"/>
      <c r="M17" s="15"/>
      <c r="N17" s="15"/>
    </row>
    <row r="18" spans="1:14" x14ac:dyDescent="0.25">
      <c r="A18" s="38" t="s">
        <v>73</v>
      </c>
      <c r="J18" s="15"/>
      <c r="K18" s="15"/>
      <c r="L18" s="15"/>
      <c r="M18" s="15"/>
      <c r="N18" s="15"/>
    </row>
    <row r="19" spans="1:14" x14ac:dyDescent="0.25">
      <c r="A19" s="5" t="s">
        <v>43</v>
      </c>
      <c r="C19" s="14">
        <v>0</v>
      </c>
      <c r="D19" s="14">
        <v>200000000</v>
      </c>
      <c r="E19" s="14">
        <v>-148159951</v>
      </c>
      <c r="F19" s="14">
        <v>-70523944</v>
      </c>
      <c r="J19" s="15"/>
      <c r="K19" s="15"/>
      <c r="L19" s="15"/>
      <c r="M19" s="15"/>
      <c r="N19" s="15"/>
    </row>
    <row r="20" spans="1:14" x14ac:dyDescent="0.25">
      <c r="A20" s="5" t="s">
        <v>38</v>
      </c>
      <c r="C20" s="14">
        <v>-85576605</v>
      </c>
      <c r="D20" s="14">
        <v>-122050731</v>
      </c>
      <c r="E20" s="14">
        <v>-46340650</v>
      </c>
      <c r="F20" s="14">
        <v>-48696233</v>
      </c>
      <c r="J20" s="15"/>
      <c r="K20" s="15"/>
      <c r="L20" s="15"/>
      <c r="M20" s="15"/>
      <c r="N20" s="15"/>
    </row>
    <row r="21" spans="1:14" x14ac:dyDescent="0.25">
      <c r="A21" t="s">
        <v>44</v>
      </c>
      <c r="E21" s="14">
        <v>-1967250</v>
      </c>
      <c r="F21" s="14">
        <v>-65000</v>
      </c>
      <c r="J21" s="15"/>
      <c r="K21" s="15"/>
      <c r="L21" s="15"/>
      <c r="M21" s="15"/>
      <c r="N21" s="15"/>
    </row>
    <row r="22" spans="1:14" x14ac:dyDescent="0.25">
      <c r="A22" t="s">
        <v>39</v>
      </c>
      <c r="D22" s="14">
        <v>8348500</v>
      </c>
      <c r="J22" s="15"/>
      <c r="K22" s="15"/>
      <c r="L22" s="15"/>
      <c r="M22" s="15"/>
      <c r="N22" s="15"/>
    </row>
    <row r="23" spans="1:14" s="5" customFormat="1" x14ac:dyDescent="0.25">
      <c r="A23" s="5" t="s">
        <v>40</v>
      </c>
      <c r="B23" s="17"/>
      <c r="C23" s="14">
        <v>14866252</v>
      </c>
      <c r="D23" s="14">
        <v>125206072</v>
      </c>
      <c r="E23" s="17">
        <v>9946282</v>
      </c>
      <c r="F23" s="17">
        <v>36539502</v>
      </c>
      <c r="G23" s="14"/>
      <c r="H23" s="18"/>
      <c r="I23" s="15"/>
      <c r="J23" s="15"/>
      <c r="K23" s="15"/>
      <c r="L23" s="15"/>
      <c r="M23" s="15"/>
      <c r="N23" s="15"/>
    </row>
    <row r="24" spans="1:14" s="5" customFormat="1" x14ac:dyDescent="0.25">
      <c r="A24" s="5" t="s">
        <v>41</v>
      </c>
      <c r="B24" s="17"/>
      <c r="C24" s="17">
        <v>71493016</v>
      </c>
      <c r="D24" s="17">
        <v>-24922735</v>
      </c>
      <c r="E24" s="17">
        <v>308944856</v>
      </c>
      <c r="F24" s="17">
        <v>9550569</v>
      </c>
      <c r="G24" s="14"/>
      <c r="H24" s="18"/>
      <c r="I24" s="15"/>
      <c r="J24" s="15"/>
      <c r="K24" s="15"/>
      <c r="L24" s="15"/>
      <c r="M24" s="15"/>
      <c r="N24" s="15"/>
    </row>
    <row r="25" spans="1:14" x14ac:dyDescent="0.25">
      <c r="A25" s="2"/>
      <c r="B25" s="19">
        <f>SUM(B21:B23)</f>
        <v>0</v>
      </c>
      <c r="C25" s="19">
        <f>SUM(C19:C24)</f>
        <v>782663</v>
      </c>
      <c r="D25" s="19">
        <f>SUM(D19:D24)</f>
        <v>186581106</v>
      </c>
      <c r="E25" s="19">
        <f>SUM(E19:E24)</f>
        <v>122423287</v>
      </c>
      <c r="F25" s="19">
        <f>SUM(F19:F24)</f>
        <v>-73195106</v>
      </c>
      <c r="G25" s="19"/>
      <c r="J25" s="15"/>
      <c r="K25" s="15"/>
      <c r="L25" s="15"/>
      <c r="M25" s="15"/>
      <c r="N25" s="15"/>
    </row>
    <row r="26" spans="1:14" x14ac:dyDescent="0.25">
      <c r="J26" s="15"/>
      <c r="K26" s="15"/>
      <c r="L26" s="15"/>
      <c r="M26" s="15"/>
      <c r="N26" s="15"/>
    </row>
    <row r="27" spans="1:14" x14ac:dyDescent="0.25">
      <c r="A27" s="2" t="s">
        <v>74</v>
      </c>
      <c r="B27" s="16">
        <f t="shared" ref="B27:F27" si="2">SUM(B9,B16,B25)</f>
        <v>0</v>
      </c>
      <c r="C27" s="16">
        <f t="shared" si="2"/>
        <v>-5822246</v>
      </c>
      <c r="D27" s="16">
        <f t="shared" si="2"/>
        <v>48956259</v>
      </c>
      <c r="E27" s="16">
        <f t="shared" si="2"/>
        <v>-43868769</v>
      </c>
      <c r="F27" s="16">
        <f t="shared" si="2"/>
        <v>-2650591</v>
      </c>
      <c r="G27" s="16"/>
      <c r="J27" s="15"/>
      <c r="K27" s="15"/>
      <c r="L27" s="15"/>
      <c r="M27" s="15"/>
      <c r="N27" s="15"/>
    </row>
    <row r="28" spans="1:14" x14ac:dyDescent="0.25">
      <c r="A28" s="39" t="s">
        <v>75</v>
      </c>
      <c r="C28" s="14">
        <v>13432981</v>
      </c>
      <c r="D28" s="14">
        <v>7610735</v>
      </c>
      <c r="E28" s="14">
        <v>56566994</v>
      </c>
      <c r="F28" s="14">
        <v>12698225</v>
      </c>
      <c r="J28" s="15"/>
      <c r="K28" s="15"/>
      <c r="L28" s="15"/>
      <c r="M28" s="15"/>
      <c r="N28" s="15"/>
    </row>
    <row r="29" spans="1:14" x14ac:dyDescent="0.25">
      <c r="A29" s="38" t="s">
        <v>76</v>
      </c>
      <c r="B29" s="16">
        <f>SUM(B27:B28)</f>
        <v>0</v>
      </c>
      <c r="C29" s="16">
        <f t="shared" ref="C29:F29" si="3">SUM(C27:C28)</f>
        <v>7610735</v>
      </c>
      <c r="D29" s="16">
        <f t="shared" si="3"/>
        <v>56566994</v>
      </c>
      <c r="E29" s="16">
        <f t="shared" si="3"/>
        <v>12698225</v>
      </c>
      <c r="F29" s="16">
        <f t="shared" si="3"/>
        <v>10047634</v>
      </c>
      <c r="G29" s="16"/>
      <c r="J29" s="15"/>
      <c r="K29" s="15"/>
      <c r="L29" s="15"/>
      <c r="M29" s="15"/>
      <c r="N29" s="15"/>
    </row>
    <row r="30" spans="1:14" x14ac:dyDescent="0.25">
      <c r="B30" s="16"/>
      <c r="C30" s="16"/>
      <c r="D30" s="16"/>
      <c r="E30" s="16"/>
      <c r="F30" s="16"/>
      <c r="G30" s="16"/>
      <c r="J30" s="15"/>
      <c r="K30" s="15"/>
      <c r="L30" s="15"/>
      <c r="M30" s="15"/>
      <c r="N30" s="15"/>
    </row>
    <row r="31" spans="1:14" x14ac:dyDescent="0.25">
      <c r="A31" s="38" t="s">
        <v>77</v>
      </c>
      <c r="B31" s="24" t="e">
        <f>B9/('1'!B36/10)</f>
        <v>#DIV/0!</v>
      </c>
      <c r="C31" s="24">
        <f>C9/('1'!C36/10)</f>
        <v>3.9231610370370369</v>
      </c>
      <c r="D31" s="24">
        <f>D9/('1'!D36/10)</f>
        <v>1.0088401063829788</v>
      </c>
      <c r="E31" s="24">
        <f>E9/('1'!E36/10)</f>
        <v>-2.5536988449848024</v>
      </c>
      <c r="F31" s="24">
        <f>F9/('1'!F36/10)</f>
        <v>1.3237660495532837</v>
      </c>
      <c r="G31" s="24"/>
      <c r="H31" s="20"/>
      <c r="J31" s="15"/>
      <c r="K31" s="15"/>
      <c r="L31" s="15"/>
      <c r="M31" s="15"/>
      <c r="N31" s="15"/>
    </row>
    <row r="32" spans="1:14" x14ac:dyDescent="0.25">
      <c r="A32" s="38" t="s">
        <v>78</v>
      </c>
      <c r="B32" s="22">
        <f>'1'!B36/10</f>
        <v>0</v>
      </c>
      <c r="C32" s="22">
        <f>'1'!C36/10</f>
        <v>27000000</v>
      </c>
      <c r="D32" s="22">
        <f>'1'!D36/10</f>
        <v>47000000</v>
      </c>
      <c r="E32" s="22">
        <f>'1'!E36/10</f>
        <v>49350000</v>
      </c>
      <c r="F32" s="22">
        <f>'1'!F36/10</f>
        <v>54285000</v>
      </c>
      <c r="G32" s="22"/>
      <c r="H32" s="23"/>
      <c r="J32" s="15"/>
      <c r="K32" s="15"/>
      <c r="L32" s="15"/>
      <c r="M32" s="15"/>
      <c r="N32" s="15"/>
    </row>
    <row r="33" spans="1:14" ht="15.75" x14ac:dyDescent="0.25">
      <c r="A33" s="3"/>
      <c r="H33" s="23"/>
      <c r="J33" s="15"/>
      <c r="K33" s="15"/>
      <c r="L33" s="15"/>
      <c r="M33" s="15"/>
      <c r="N33" s="15"/>
    </row>
    <row r="34" spans="1:14" x14ac:dyDescent="0.25">
      <c r="B34" s="22"/>
      <c r="C34" s="22"/>
      <c r="D34" s="22"/>
      <c r="E34" s="22"/>
      <c r="F34" s="22"/>
      <c r="G34" s="22"/>
      <c r="H34" s="23"/>
      <c r="J34" s="15"/>
      <c r="K34" s="15"/>
      <c r="L34" s="15"/>
      <c r="M34" s="15"/>
      <c r="N34" s="15"/>
    </row>
    <row r="35" spans="1:14" x14ac:dyDescent="0.25">
      <c r="B35" s="22"/>
      <c r="C35" s="22"/>
      <c r="D35" s="22"/>
      <c r="E35" s="22"/>
      <c r="F35" s="22"/>
      <c r="G35" s="22"/>
      <c r="H35" s="23"/>
      <c r="J35" s="15"/>
      <c r="K35" s="15"/>
      <c r="L35" s="15"/>
      <c r="M35" s="15"/>
      <c r="N35" s="15"/>
    </row>
    <row r="36" spans="1:14" x14ac:dyDescent="0.25">
      <c r="B36" s="22"/>
      <c r="C36" s="22"/>
      <c r="D36" s="22"/>
      <c r="E36" s="22"/>
      <c r="F36" s="22"/>
      <c r="G36" s="22"/>
      <c r="H36" s="23"/>
      <c r="J36" s="15"/>
      <c r="K36" s="15"/>
      <c r="L36" s="15"/>
      <c r="M36" s="15"/>
      <c r="N36" s="15"/>
    </row>
    <row r="37" spans="1:14" x14ac:dyDescent="0.25">
      <c r="B37" s="22"/>
      <c r="C37" s="22"/>
      <c r="D37" s="22"/>
      <c r="E37" s="22"/>
      <c r="F37" s="22"/>
      <c r="G37" s="22"/>
      <c r="H37" s="23"/>
      <c r="J37" s="15"/>
      <c r="K37" s="15"/>
      <c r="L37" s="15"/>
      <c r="M37" s="15"/>
      <c r="N37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1" sqref="G1:H1048576"/>
    </sheetView>
  </sheetViews>
  <sheetFormatPr defaultRowHeight="15" x14ac:dyDescent="0.25"/>
  <cols>
    <col min="1" max="1" width="31.28515625" bestFit="1" customWidth="1"/>
  </cols>
  <sheetData>
    <row r="1" spans="1:8" ht="15.75" x14ac:dyDescent="0.25">
      <c r="A1" s="2" t="s">
        <v>54</v>
      </c>
      <c r="B1" s="3"/>
      <c r="C1" s="3"/>
      <c r="D1" s="3"/>
      <c r="E1" s="3"/>
      <c r="F1" s="3"/>
    </row>
    <row r="2" spans="1:8" ht="15.75" x14ac:dyDescent="0.25">
      <c r="A2" s="2" t="s">
        <v>45</v>
      </c>
      <c r="B2" s="3"/>
      <c r="C2" s="3"/>
      <c r="D2" s="3"/>
      <c r="E2" s="3"/>
      <c r="F2" s="3"/>
    </row>
    <row r="3" spans="1:8" ht="15.75" x14ac:dyDescent="0.25">
      <c r="A3" s="2" t="s">
        <v>53</v>
      </c>
      <c r="B3" s="3"/>
      <c r="C3" s="3"/>
      <c r="D3" s="3"/>
      <c r="E3" s="3"/>
      <c r="F3" s="3"/>
    </row>
    <row r="4" spans="1:8" ht="15.75" x14ac:dyDescent="0.25">
      <c r="A4" s="3"/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/>
      <c r="H4" s="2"/>
    </row>
    <row r="5" spans="1:8" x14ac:dyDescent="0.25">
      <c r="A5" t="s">
        <v>49</v>
      </c>
      <c r="B5" s="31" t="e">
        <f>'2'!B26/'1'!B18</f>
        <v>#DIV/0!</v>
      </c>
      <c r="C5" s="31">
        <f>'2'!C26/'1'!C18</f>
        <v>6.6696873685652608E-2</v>
      </c>
      <c r="D5" s="31">
        <f>'2'!D26/'1'!D18</f>
        <v>5.0996509726021495E-2</v>
      </c>
      <c r="E5" s="31">
        <f>'2'!E26/'1'!E18</f>
        <v>7.4161377160371508E-2</v>
      </c>
      <c r="F5" s="31">
        <f>'2'!F26/'1'!F18</f>
        <v>7.6156452345811337E-2</v>
      </c>
      <c r="G5" s="31"/>
    </row>
    <row r="6" spans="1:8" x14ac:dyDescent="0.25">
      <c r="A6" t="s">
        <v>50</v>
      </c>
      <c r="B6" s="31" t="e">
        <f>'2'!B26/'1'!B38</f>
        <v>#DIV/0!</v>
      </c>
      <c r="C6" s="31">
        <f>'2'!C26/'1'!C38</f>
        <v>0.20812867290624701</v>
      </c>
      <c r="D6" s="31">
        <f>'2'!D26/'1'!D38</f>
        <v>0.12459342306764762</v>
      </c>
      <c r="E6" s="31">
        <f>'2'!E26/'1'!E38</f>
        <v>0.19007055363462011</v>
      </c>
      <c r="F6" s="31">
        <f>'2'!F26/'1'!F38</f>
        <v>0.19320367424668974</v>
      </c>
      <c r="G6" s="31"/>
    </row>
    <row r="7" spans="1:8" x14ac:dyDescent="0.25">
      <c r="A7" t="s">
        <v>46</v>
      </c>
      <c r="B7" t="e">
        <f>'1'!B23/'1'!B38</f>
        <v>#DIV/0!</v>
      </c>
      <c r="C7" s="11">
        <f>'1'!C23/'1'!C38</f>
        <v>1.2289072779989472</v>
      </c>
      <c r="D7" s="11">
        <f>'1'!D23/'1'!D38</f>
        <v>0.61903678866449796</v>
      </c>
      <c r="E7" s="11">
        <f>'1'!E23/'1'!E38</f>
        <v>2.5611961377560249E-2</v>
      </c>
      <c r="F7" s="11">
        <f>'1'!F23/'1'!F38</f>
        <v>2.918696571499373E-2</v>
      </c>
    </row>
    <row r="8" spans="1:8" x14ac:dyDescent="0.25">
      <c r="A8" t="s">
        <v>47</v>
      </c>
      <c r="B8" t="e">
        <f>'1'!B17/'1'!B33</f>
        <v>#DIV/0!</v>
      </c>
      <c r="C8" s="32">
        <f>'1'!C17/'1'!C33</f>
        <v>1.615835037527305</v>
      </c>
      <c r="D8" s="32">
        <f>'1'!D17/'1'!D33</f>
        <v>1.6227350653014025</v>
      </c>
      <c r="E8" s="32">
        <f>'1'!E17/'1'!E33</f>
        <v>2.6497079649020496</v>
      </c>
      <c r="F8" s="32">
        <f>'1'!F17/'1'!F33</f>
        <v>2.1022744746815043</v>
      </c>
    </row>
    <row r="9" spans="1:8" x14ac:dyDescent="0.25">
      <c r="A9" t="s">
        <v>51</v>
      </c>
      <c r="B9" t="e">
        <f>'2'!B26/'2'!B6</f>
        <v>#DIV/0!</v>
      </c>
      <c r="C9" s="31">
        <f>'2'!C26/'2'!C6</f>
        <v>6.3687995530547312E-2</v>
      </c>
      <c r="D9" s="31">
        <f>'2'!D26/'2'!D6</f>
        <v>6.3082587019047287E-2</v>
      </c>
      <c r="E9" s="31">
        <f>'2'!E26/'2'!E6</f>
        <v>8.66643696542585E-2</v>
      </c>
      <c r="F9" s="31">
        <f>'2'!F26/'2'!F6</f>
        <v>9.7708452637743859E-2</v>
      </c>
    </row>
    <row r="10" spans="1:8" x14ac:dyDescent="0.25">
      <c r="A10" t="s">
        <v>48</v>
      </c>
      <c r="B10" t="e">
        <f>'2'!B14/'2'!B6</f>
        <v>#DIV/0!</v>
      </c>
      <c r="C10" s="31">
        <f>'2'!C14/'2'!C6</f>
        <v>0.14844304184736115</v>
      </c>
      <c r="D10" s="31">
        <f>'2'!D14/'2'!D6</f>
        <v>0.19664654955145025</v>
      </c>
      <c r="E10" s="31">
        <f>'2'!E14/'2'!E6</f>
        <v>0.18813471358277875</v>
      </c>
      <c r="F10" s="31">
        <f>'2'!F14/'2'!F6</f>
        <v>0.20505504813876535</v>
      </c>
    </row>
    <row r="11" spans="1:8" x14ac:dyDescent="0.25">
      <c r="A11" t="s">
        <v>52</v>
      </c>
      <c r="B11" s="33" t="e">
        <f>'2'!B26/('1'!B38+'1'!B23)</f>
        <v>#DIV/0!</v>
      </c>
      <c r="C11" s="31">
        <f>'2'!C26/('1'!C38+'1'!C23)</f>
        <v>9.3376999106530495E-2</v>
      </c>
      <c r="D11" s="31">
        <f>'2'!D26/('1'!D38+'1'!D23)</f>
        <v>7.6955276087593755E-2</v>
      </c>
      <c r="E11" s="31">
        <f>'2'!E26/('1'!E38+'1'!E23)</f>
        <v>0.18532404144285239</v>
      </c>
      <c r="F11" s="31">
        <f>'2'!F26/('1'!F38+'1'!F23)</f>
        <v>0.18772456383808539</v>
      </c>
      <c r="G11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2020-04-11T14:58:02Z</dcterms:modified>
</cp:coreProperties>
</file>