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Service &amp; Real Estate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3" l="1"/>
  <c r="I27" i="3"/>
  <c r="I19" i="3"/>
  <c r="I10" i="3"/>
  <c r="I11" i="2"/>
  <c r="I7" i="2"/>
  <c r="I53" i="1"/>
  <c r="I29" i="2" s="1"/>
  <c r="I42" i="1"/>
  <c r="I52" i="1" s="1"/>
  <c r="I31" i="1"/>
  <c r="I25" i="1"/>
  <c r="I12" i="1"/>
  <c r="I7" i="1"/>
  <c r="I36" i="3" l="1"/>
  <c r="I29" i="3"/>
  <c r="I31" i="3" s="1"/>
  <c r="I14" i="2"/>
  <c r="I18" i="2" s="1"/>
  <c r="I20" i="2" s="1"/>
  <c r="I26" i="2" s="1"/>
  <c r="I28" i="2" s="1"/>
  <c r="I40" i="1"/>
  <c r="I50" i="1" s="1"/>
  <c r="I21" i="1"/>
  <c r="C11" i="2"/>
  <c r="D11" i="2"/>
  <c r="E11" i="2"/>
  <c r="F11" i="2"/>
  <c r="G11" i="2"/>
  <c r="H11" i="2"/>
  <c r="B11" i="2"/>
  <c r="B7" i="2"/>
  <c r="B14" i="2" s="1"/>
  <c r="C53" i="1" l="1"/>
  <c r="D53" i="1"/>
  <c r="E53" i="1"/>
  <c r="F53" i="1"/>
  <c r="G53" i="1"/>
  <c r="H53" i="1"/>
  <c r="B53" i="1"/>
  <c r="F29" i="2" l="1"/>
  <c r="F36" i="3"/>
  <c r="H29" i="2"/>
  <c r="H36" i="3"/>
  <c r="D29" i="2"/>
  <c r="D36" i="3"/>
  <c r="B29" i="2"/>
  <c r="B36" i="3"/>
  <c r="E29" i="2"/>
  <c r="E36" i="3"/>
  <c r="G29" i="2"/>
  <c r="G36" i="3"/>
  <c r="C29" i="2"/>
  <c r="C36" i="3"/>
  <c r="H27" i="3"/>
  <c r="H19" i="3"/>
  <c r="H10" i="3"/>
  <c r="H35" i="3" s="1"/>
  <c r="G7" i="2"/>
  <c r="G14" i="2" s="1"/>
  <c r="H7" i="2"/>
  <c r="H14" i="2" s="1"/>
  <c r="H31" i="1"/>
  <c r="H25" i="1"/>
  <c r="H42" i="1"/>
  <c r="H52" i="1" s="1"/>
  <c r="G7" i="1"/>
  <c r="G12" i="1"/>
  <c r="H12" i="1"/>
  <c r="H7" i="1"/>
  <c r="H21" i="1" s="1"/>
  <c r="H29" i="3" l="1"/>
  <c r="H31" i="3" s="1"/>
  <c r="H40" i="1"/>
  <c r="H7" i="4"/>
  <c r="H8" i="4"/>
  <c r="H50" i="1"/>
  <c r="H10" i="4" l="1"/>
  <c r="H18" i="2"/>
  <c r="H20" i="2" s="1"/>
  <c r="H26" i="2" s="1"/>
  <c r="C7" i="2"/>
  <c r="C14" i="2" s="1"/>
  <c r="D7" i="2"/>
  <c r="D14" i="2" s="1"/>
  <c r="E7" i="2"/>
  <c r="E14" i="2" s="1"/>
  <c r="F7" i="2"/>
  <c r="F14" i="2" s="1"/>
  <c r="D35" i="1"/>
  <c r="B33" i="1"/>
  <c r="H9" i="4" l="1"/>
  <c r="H28" i="2"/>
  <c r="H5" i="4"/>
  <c r="H11" i="4"/>
  <c r="H6" i="4"/>
  <c r="C25" i="1"/>
  <c r="D25" i="1"/>
  <c r="E25" i="1"/>
  <c r="F25" i="1"/>
  <c r="C19" i="3"/>
  <c r="D19" i="3"/>
  <c r="E19" i="3"/>
  <c r="F19" i="3"/>
  <c r="G19" i="3"/>
  <c r="B19" i="3"/>
  <c r="C31" i="1" l="1"/>
  <c r="D31" i="1"/>
  <c r="E31" i="1"/>
  <c r="F31" i="1"/>
  <c r="G31" i="1"/>
  <c r="G8" i="4" s="1"/>
  <c r="E42" i="1"/>
  <c r="F42" i="1"/>
  <c r="G42" i="1"/>
  <c r="G52" i="1" l="1"/>
  <c r="G7" i="4"/>
  <c r="E52" i="1"/>
  <c r="E7" i="4"/>
  <c r="F52" i="1"/>
  <c r="F7" i="4"/>
  <c r="G25" i="1"/>
  <c r="B25" i="1"/>
  <c r="C7" i="1"/>
  <c r="D7" i="1"/>
  <c r="E7" i="1"/>
  <c r="F7" i="1"/>
  <c r="B7" i="1"/>
  <c r="B10" i="3"/>
  <c r="B35" i="3" s="1"/>
  <c r="B31" i="1" l="1"/>
  <c r="C10" i="3" l="1"/>
  <c r="C35" i="3" s="1"/>
  <c r="D10" i="3"/>
  <c r="D35" i="3" s="1"/>
  <c r="E10" i="3"/>
  <c r="E35" i="3" s="1"/>
  <c r="F10" i="3"/>
  <c r="F35" i="3" s="1"/>
  <c r="G10" i="3"/>
  <c r="G35" i="3" s="1"/>
  <c r="C12" i="1" l="1"/>
  <c r="C8" i="4" s="1"/>
  <c r="D12" i="1"/>
  <c r="D8" i="4" s="1"/>
  <c r="E12" i="1"/>
  <c r="E8" i="4" s="1"/>
  <c r="F12" i="1"/>
  <c r="F8" i="4" s="1"/>
  <c r="B12" i="1"/>
  <c r="B8" i="4" s="1"/>
  <c r="F18" i="2" l="1"/>
  <c r="F20" i="2" s="1"/>
  <c r="F10" i="4"/>
  <c r="B18" i="2"/>
  <c r="B20" i="2" s="1"/>
  <c r="B10" i="4"/>
  <c r="D18" i="2"/>
  <c r="D20" i="2" s="1"/>
  <c r="D10" i="4"/>
  <c r="E18" i="2"/>
  <c r="E20" i="2" s="1"/>
  <c r="E10" i="4"/>
  <c r="G18" i="2"/>
  <c r="G20" i="2" s="1"/>
  <c r="G10" i="4"/>
  <c r="C18" i="2"/>
  <c r="C20" i="2" s="1"/>
  <c r="C10" i="4"/>
  <c r="E27" i="3"/>
  <c r="E22" i="2"/>
  <c r="E40" i="1"/>
  <c r="E21" i="1"/>
  <c r="E26" i="2" l="1"/>
  <c r="E28" i="2"/>
  <c r="E50" i="1"/>
  <c r="E29" i="3"/>
  <c r="E31" i="3" s="1"/>
  <c r="F27" i="3"/>
  <c r="F22" i="2"/>
  <c r="F26" i="2" s="1"/>
  <c r="F40" i="1"/>
  <c r="F21" i="1"/>
  <c r="C27" i="3"/>
  <c r="D27" i="3"/>
  <c r="G27" i="3"/>
  <c r="B27" i="3"/>
  <c r="C22" i="2"/>
  <c r="C26" i="2" s="1"/>
  <c r="D22" i="2"/>
  <c r="D26" i="2" s="1"/>
  <c r="G22" i="2"/>
  <c r="G26" i="2" s="1"/>
  <c r="B22" i="2"/>
  <c r="B26" i="2" s="1"/>
  <c r="D40" i="1"/>
  <c r="G40" i="1"/>
  <c r="B40" i="1"/>
  <c r="C42" i="1"/>
  <c r="D42" i="1"/>
  <c r="B42" i="1"/>
  <c r="D21" i="1"/>
  <c r="G21" i="1"/>
  <c r="B21" i="1"/>
  <c r="B52" i="1" l="1"/>
  <c r="B7" i="4"/>
  <c r="C52" i="1"/>
  <c r="C7" i="4"/>
  <c r="D52" i="1"/>
  <c r="D7" i="4"/>
  <c r="B6" i="4"/>
  <c r="B11" i="4"/>
  <c r="B9" i="4"/>
  <c r="B5" i="4"/>
  <c r="G11" i="4"/>
  <c r="G9" i="4"/>
  <c r="G5" i="4"/>
  <c r="G6" i="4"/>
  <c r="F11" i="4"/>
  <c r="F6" i="4"/>
  <c r="F9" i="4"/>
  <c r="F5" i="4"/>
  <c r="D11" i="4"/>
  <c r="D9" i="4"/>
  <c r="D5" i="4"/>
  <c r="D6" i="4"/>
  <c r="C11" i="4"/>
  <c r="C9" i="4"/>
  <c r="C6" i="4"/>
  <c r="E6" i="4"/>
  <c r="E5" i="4"/>
  <c r="E11" i="4"/>
  <c r="E9" i="4"/>
  <c r="B28" i="2"/>
  <c r="D28" i="2"/>
  <c r="B29" i="3"/>
  <c r="B31" i="3" s="1"/>
  <c r="G29" i="3"/>
  <c r="G31" i="3" s="1"/>
  <c r="B50" i="1"/>
  <c r="C40" i="1"/>
  <c r="C50" i="1" s="1"/>
  <c r="C21" i="1"/>
  <c r="C5" i="4" s="1"/>
  <c r="F29" i="3"/>
  <c r="F31" i="3" s="1"/>
  <c r="D50" i="1"/>
  <c r="G50" i="1"/>
  <c r="F50" i="1"/>
  <c r="D29" i="3"/>
  <c r="D31" i="3" s="1"/>
  <c r="C29" i="3"/>
  <c r="C31" i="3" s="1"/>
  <c r="C28" i="2" l="1"/>
  <c r="G28" i="2"/>
  <c r="F28" i="2"/>
</calcChain>
</file>

<file path=xl/sharedStrings.xml><?xml version="1.0" encoding="utf-8"?>
<sst xmlns="http://schemas.openxmlformats.org/spreadsheetml/2006/main" count="97" uniqueCount="90">
  <si>
    <t>ASSETS</t>
  </si>
  <si>
    <t>NON CURRENT ASSETS</t>
  </si>
  <si>
    <t>CURRENT ASSETS</t>
  </si>
  <si>
    <t>Gross Profit</t>
  </si>
  <si>
    <t>Operating Profit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</si>
  <si>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</si>
  <si>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</si>
  <si>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</si>
  <si>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</si>
  <si>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</si>
  <si>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</si>
  <si>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Income tax paid</t>
  </si>
  <si>
    <t>Administrative expenses</t>
  </si>
  <si>
    <t>Dividend paid</t>
  </si>
  <si>
    <t>Advances, deposits and prepayment</t>
  </si>
  <si>
    <t>Share capital</t>
  </si>
  <si>
    <t>Provision for contribution against WPPF</t>
  </si>
  <si>
    <t>Dividend received</t>
  </si>
  <si>
    <t>EASTERN HOUSING LIMITED</t>
  </si>
  <si>
    <t>Deferred TAX</t>
  </si>
  <si>
    <t>Interest recevibale</t>
  </si>
  <si>
    <t>Deposit Bangladesh Bank under duress</t>
  </si>
  <si>
    <t>Investmets</t>
  </si>
  <si>
    <t>General reserve</t>
  </si>
  <si>
    <t>Dividend equalization reserve</t>
  </si>
  <si>
    <t>Long term loan - secured</t>
  </si>
  <si>
    <t>Sponsors' loan</t>
  </si>
  <si>
    <t>Finance lease obligation</t>
  </si>
  <si>
    <t>Current maturity long term loan secured</t>
  </si>
  <si>
    <t>Current maturity lease</t>
  </si>
  <si>
    <t>Bank overdraft</t>
  </si>
  <si>
    <t>Advance received against allotment</t>
  </si>
  <si>
    <t>Creditors</t>
  </si>
  <si>
    <t>Provision for taxation</t>
  </si>
  <si>
    <t>Other income</t>
  </si>
  <si>
    <t>Financial income</t>
  </si>
  <si>
    <t>Financial charges</t>
  </si>
  <si>
    <t>Cash received from customers and others</t>
  </si>
  <si>
    <t>Cash paid to employees/suppliers</t>
  </si>
  <si>
    <t>Interest paid</t>
  </si>
  <si>
    <t>Acquisition of property, plant and equipment</t>
  </si>
  <si>
    <t>Sale of property, plant and equipment</t>
  </si>
  <si>
    <t>Increase/decrease in fixed depsoit reserve</t>
  </si>
  <si>
    <t>Increase/decrease in long term borrowings</t>
  </si>
  <si>
    <t>Increase/decrease in short term borrowings from bank</t>
  </si>
  <si>
    <t>Revaluation reserve</t>
  </si>
  <si>
    <t>Investments</t>
  </si>
  <si>
    <t>Interest received</t>
  </si>
  <si>
    <t>Retirement benefit obligations (gratutiy)</t>
  </si>
  <si>
    <t>Increase/decrease in lease finance</t>
  </si>
  <si>
    <t>Debt to Equity</t>
  </si>
  <si>
    <t>Current Ratio</t>
  </si>
  <si>
    <t>Operating Margin</t>
  </si>
  <si>
    <t>Account payable</t>
  </si>
  <si>
    <t>Interst paid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</si>
  <si>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</si>
  <si>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</si>
  <si>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</si>
  <si>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</si>
  <si>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</si>
  <si>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</si>
  <si>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</si>
  <si>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</si>
  <si>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</si>
  <si>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</si>
  <si>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</si>
  <si>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</si>
  <si>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</si>
  <si>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</si>
  <si>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</si>
  <si>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</si>
  <si>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</si>
  <si>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</si>
  <si>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</si>
  <si>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</si>
  <si>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</si>
  <si>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</si>
  <si>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</si>
  <si>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</si>
  <si>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</si>
  <si>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</si>
  <si>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</si>
  <si>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</si>
  <si>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</si>
  <si>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</si>
  <si>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</si>
  <si>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</si>
  <si>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</si>
  <si>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</si>
  <si>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Accounts recevibale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</si>
</sst>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15" fontId="2" fillId="0" borderId="0" xfId="0" applyNumberFormat="1" applyFont="1"/>
    <xf numFmtId="2" fontId="1" fillId="0" borderId="0" xfId="0" applyNumberFormat="1" applyFont="1"/>
    <xf numFmtId="3" fontId="0" fillId="0" borderId="0" xfId="0" applyNumberFormat="1" applyFill="1"/>
    <xf numFmtId="4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2" fillId="0" borderId="0" xfId="0" applyNumberFormat="1" applyFont="1"/>
    <xf numFmtId="164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165" fontId="0" fillId="0" borderId="0" xfId="2" applyNumberFormat="1" applyFont="1"/>
    <xf numFmtId="165" fontId="1" fillId="0" borderId="0" xfId="2" applyNumberFormat="1" applyFont="1"/>
    <xf numFmtId="165" fontId="0" fillId="0" borderId="0" xfId="2" applyNumberFormat="1" applyFont="1" applyFill="1"/>
    <xf numFmtId="165" fontId="0" fillId="0" borderId="1" xfId="2" applyNumberFormat="1" applyFont="1" applyBorder="1"/>
    <xf numFmtId="165" fontId="1" fillId="0" borderId="0" xfId="2" applyNumberFormat="1" applyFont="1" applyBorder="1"/>
    <xf numFmtId="165" fontId="0" fillId="0" borderId="0" xfId="2" applyNumberFormat="1" applyFont="1" applyBorder="1"/>
    <xf numFmtId="165" fontId="1" fillId="0" borderId="0" xfId="2" applyNumberFormat="1" applyFont="1" applyFill="1"/>
    <xf numFmtId="165" fontId="1" fillId="0" borderId="4" xfId="2" applyNumberFormat="1" applyFont="1" applyBorder="1"/>
    <xf numFmtId="165" fontId="1" fillId="0" borderId="2" xfId="2" applyNumberFormat="1" applyFont="1" applyBorder="1"/>
    <xf numFmtId="165" fontId="4" fillId="0" borderId="0" xfId="2" applyNumberFormat="1" applyFont="1"/>
    <xf numFmtId="165" fontId="4" fillId="0" borderId="0" xfId="2" applyNumberFormat="1" applyFont="1" applyBorder="1"/>
    <xf numFmtId="165" fontId="3" fillId="0" borderId="4" xfId="2" applyNumberFormat="1" applyFont="1" applyBorder="1"/>
    <xf numFmtId="165" fontId="1" fillId="0" borderId="3" xfId="2" applyNumberFormat="1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0" xfId="0" applyFont="1" applyFill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65" fontId="0" fillId="0" borderId="0" xfId="0" applyNumberFormat="1"/>
    <xf numFmtId="0" fontId="3" fillId="0" borderId="1" xfId="0" applyFont="1" applyBorder="1"/>
    <xf numFmtId="3" fontId="7" fillId="0" borderId="0" xfId="0" applyNumberFormat="1" applyFont="1"/>
    <xf numFmtId="0" fontId="7" fillId="0" borderId="0" xfId="0" applyFont="1"/>
    <xf numFmtId="0" fontId="3" fillId="0" borderId="2" xfId="0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57" sqref="I57"/>
    </sheetView>
  </sheetViews>
  <sheetFormatPr defaultRowHeight="15" x14ac:dyDescent="0.25"/>
  <cols>
    <col min="1" max="1" width="41.140625" bestFit="1" customWidth="1"/>
    <col min="2" max="2" width="15.28515625" bestFit="1" customWidth="1"/>
    <col min="3" max="3" width="16.42578125" customWidth="1"/>
    <col min="4" max="5" width="15.5703125" customWidth="1"/>
    <col min="6" max="6" width="16.42578125" customWidth="1"/>
    <col min="7" max="8" width="18" bestFit="1" customWidth="1"/>
    <col min="9" max="9" width="18.7109375" customWidth="1"/>
  </cols>
  <sheetData>
    <row r="1" spans="1:9" ht="15.75" x14ac:dyDescent="0.25">
      <c r="A1" s="4" t="s">
        <v>18</v>
      </c>
    </row>
    <row r="2" spans="1:9" ht="15.75" x14ac:dyDescent="0.25">
      <c r="A2" s="4" t="s">
        <v>55</v>
      </c>
    </row>
    <row r="3" spans="1:9" ht="15.75" x14ac:dyDescent="0.25">
      <c r="A3" s="4" t="s">
        <v>56</v>
      </c>
    </row>
    <row r="5" spans="1:9" ht="15.75" x14ac:dyDescent="0.25">
      <c r="B5" s="4">
        <v>2012</v>
      </c>
      <c r="C5" s="38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</row>
    <row r="6" spans="1:9" x14ac:dyDescent="0.25">
      <c r="A6" s="36" t="s">
        <v>0</v>
      </c>
      <c r="B6" s="23"/>
      <c r="C6" s="23"/>
      <c r="D6" s="23"/>
      <c r="E6" s="23"/>
      <c r="F6" s="23"/>
      <c r="G6" s="23"/>
      <c r="H6" s="23"/>
      <c r="I6" s="23"/>
    </row>
    <row r="7" spans="1:9" x14ac:dyDescent="0.25">
      <c r="A7" s="37" t="s">
        <v>1</v>
      </c>
      <c r="B7" s="24">
        <f t="shared" ref="B7:I7" si="0">SUM(B8:B10)</f>
        <v>161863494</v>
      </c>
      <c r="C7" s="24">
        <f t="shared" si="0"/>
        <v>156451496</v>
      </c>
      <c r="D7" s="24">
        <f t="shared" si="0"/>
        <v>4702414460</v>
      </c>
      <c r="E7" s="24">
        <f t="shared" si="0"/>
        <v>4696800276</v>
      </c>
      <c r="F7" s="24">
        <f t="shared" si="0"/>
        <v>4671076371</v>
      </c>
      <c r="G7" s="24">
        <f t="shared" si="0"/>
        <v>4346145186</v>
      </c>
      <c r="H7" s="24">
        <f t="shared" si="0"/>
        <v>4359519169</v>
      </c>
      <c r="I7" s="24">
        <f t="shared" si="0"/>
        <v>4358030209</v>
      </c>
    </row>
    <row r="8" spans="1:9" x14ac:dyDescent="0.25">
      <c r="A8" t="s">
        <v>6</v>
      </c>
      <c r="B8" s="23">
        <v>158664324</v>
      </c>
      <c r="C8" s="23">
        <v>152693260</v>
      </c>
      <c r="D8" s="23">
        <v>4697000944</v>
      </c>
      <c r="E8" s="23">
        <v>4686699740</v>
      </c>
      <c r="F8" s="23">
        <v>4662251303</v>
      </c>
      <c r="G8" s="23">
        <v>4334463899</v>
      </c>
      <c r="H8" s="23">
        <v>4348177700</v>
      </c>
      <c r="I8" s="23">
        <v>4351977923</v>
      </c>
    </row>
    <row r="9" spans="1:9" x14ac:dyDescent="0.25">
      <c r="A9" t="s">
        <v>46</v>
      </c>
      <c r="B9" s="23">
        <v>0</v>
      </c>
      <c r="C9" s="23">
        <v>0</v>
      </c>
      <c r="D9" s="23">
        <v>0</v>
      </c>
      <c r="E9" s="23">
        <v>4569450</v>
      </c>
      <c r="F9" s="23">
        <v>4569450</v>
      </c>
      <c r="G9" s="23">
        <v>4569450</v>
      </c>
      <c r="H9" s="23">
        <v>4569450</v>
      </c>
      <c r="I9" s="23">
        <v>4569450</v>
      </c>
    </row>
    <row r="10" spans="1:9" x14ac:dyDescent="0.25">
      <c r="A10" t="s">
        <v>19</v>
      </c>
      <c r="B10" s="23">
        <v>3199170</v>
      </c>
      <c r="C10" s="23">
        <v>3758236</v>
      </c>
      <c r="D10" s="23">
        <v>5413516</v>
      </c>
      <c r="E10" s="23">
        <v>5531086</v>
      </c>
      <c r="F10" s="23">
        <v>4255618</v>
      </c>
      <c r="G10" s="23">
        <v>7111837</v>
      </c>
      <c r="H10" s="23">
        <v>6772019</v>
      </c>
      <c r="I10" s="23">
        <v>1482836</v>
      </c>
    </row>
    <row r="11" spans="1:9" x14ac:dyDescent="0.25">
      <c r="B11" s="23"/>
      <c r="C11" s="23"/>
      <c r="D11" s="23"/>
      <c r="E11" s="23"/>
      <c r="F11" s="23"/>
      <c r="G11" s="23"/>
      <c r="H11" s="23"/>
      <c r="I11" s="23"/>
    </row>
    <row r="12" spans="1:9" x14ac:dyDescent="0.25">
      <c r="A12" s="37" t="s">
        <v>2</v>
      </c>
      <c r="B12" s="24">
        <f t="shared" ref="B12:I12" si="1">SUM(B13:B19)</f>
        <v>16423593877</v>
      </c>
      <c r="C12" s="24">
        <f t="shared" si="1"/>
        <v>18134961158</v>
      </c>
      <c r="D12" s="24">
        <f t="shared" si="1"/>
        <v>18790716700</v>
      </c>
      <c r="E12" s="24">
        <f t="shared" si="1"/>
        <v>17362778519</v>
      </c>
      <c r="F12" s="24">
        <f t="shared" si="1"/>
        <v>17316371707</v>
      </c>
      <c r="G12" s="24">
        <f t="shared" si="1"/>
        <v>16084019154</v>
      </c>
      <c r="H12" s="24">
        <f t="shared" si="1"/>
        <v>15707711506</v>
      </c>
      <c r="I12" s="24">
        <f t="shared" si="1"/>
        <v>16011917896</v>
      </c>
    </row>
    <row r="13" spans="1:9" x14ac:dyDescent="0.25">
      <c r="A13" s="6" t="s">
        <v>5</v>
      </c>
      <c r="B13" s="23">
        <v>12893716475</v>
      </c>
      <c r="C13" s="23">
        <v>15746055177</v>
      </c>
      <c r="D13" s="23">
        <v>16640124159</v>
      </c>
      <c r="E13" s="23">
        <v>15711719251</v>
      </c>
      <c r="F13" s="23">
        <v>15304052257</v>
      </c>
      <c r="G13" s="23">
        <v>14667583099</v>
      </c>
      <c r="H13" s="23">
        <v>14397932612</v>
      </c>
      <c r="I13" s="23">
        <v>14360731867</v>
      </c>
    </row>
    <row r="14" spans="1:9" x14ac:dyDescent="0.25">
      <c r="A14" s="6" t="s">
        <v>14</v>
      </c>
      <c r="B14" s="23">
        <v>2158333165</v>
      </c>
      <c r="C14" s="23">
        <v>1834050300</v>
      </c>
      <c r="D14" s="23">
        <v>1551217228</v>
      </c>
      <c r="E14" s="23">
        <v>1256618233</v>
      </c>
      <c r="F14" s="23">
        <v>1636941375</v>
      </c>
      <c r="G14" s="23">
        <v>1050143299</v>
      </c>
      <c r="H14" s="23">
        <v>775710423</v>
      </c>
      <c r="I14" s="23">
        <v>908143069</v>
      </c>
    </row>
    <row r="15" spans="1:9" x14ac:dyDescent="0.25">
      <c r="A15" s="6" t="s">
        <v>20</v>
      </c>
      <c r="B15" s="23">
        <v>55625300</v>
      </c>
      <c r="C15" s="23">
        <v>12622672</v>
      </c>
      <c r="D15" s="23">
        <v>12950719</v>
      </c>
      <c r="E15" s="23">
        <v>0</v>
      </c>
      <c r="F15" s="23">
        <v>0</v>
      </c>
      <c r="G15" s="23">
        <v>0</v>
      </c>
      <c r="H15" s="23"/>
      <c r="I15" s="23"/>
    </row>
    <row r="16" spans="1:9" x14ac:dyDescent="0.25">
      <c r="A16" t="s">
        <v>89</v>
      </c>
      <c r="B16" s="23"/>
      <c r="C16" s="23"/>
      <c r="D16" s="23"/>
      <c r="E16" s="23"/>
      <c r="F16" s="23"/>
      <c r="G16" s="23"/>
      <c r="H16" s="23"/>
      <c r="I16" s="23">
        <v>213857000</v>
      </c>
    </row>
    <row r="17" spans="1:9" x14ac:dyDescent="0.25">
      <c r="A17" s="6" t="s">
        <v>21</v>
      </c>
      <c r="B17" s="23">
        <v>350000000</v>
      </c>
      <c r="C17" s="23">
        <v>350000000</v>
      </c>
      <c r="D17" s="23">
        <v>350000000</v>
      </c>
      <c r="E17" s="23">
        <v>350000000</v>
      </c>
      <c r="F17" s="23">
        <v>350000000</v>
      </c>
      <c r="G17" s="23">
        <v>350000000</v>
      </c>
      <c r="H17" s="23">
        <v>350000000</v>
      </c>
      <c r="I17" s="23">
        <v>350000000</v>
      </c>
    </row>
    <row r="18" spans="1:9" x14ac:dyDescent="0.25">
      <c r="A18" s="6" t="s">
        <v>22</v>
      </c>
      <c r="B18" s="23">
        <v>865834130</v>
      </c>
      <c r="C18" s="23">
        <v>152300730</v>
      </c>
      <c r="D18" s="23">
        <v>166675499</v>
      </c>
      <c r="E18" s="23">
        <v>0</v>
      </c>
      <c r="F18" s="23">
        <v>0</v>
      </c>
      <c r="G18" s="23">
        <v>0</v>
      </c>
      <c r="H18" s="23"/>
      <c r="I18" s="23"/>
    </row>
    <row r="19" spans="1:9" x14ac:dyDescent="0.25">
      <c r="A19" s="6" t="s">
        <v>10</v>
      </c>
      <c r="B19" s="23">
        <v>100084807</v>
      </c>
      <c r="C19" s="23">
        <v>39932279</v>
      </c>
      <c r="D19" s="23">
        <v>69749095</v>
      </c>
      <c r="E19" s="23">
        <v>44441035</v>
      </c>
      <c r="F19" s="23">
        <v>25378075</v>
      </c>
      <c r="G19" s="23">
        <v>16292756</v>
      </c>
      <c r="H19" s="23">
        <v>184068471</v>
      </c>
      <c r="I19" s="23">
        <v>179185960</v>
      </c>
    </row>
    <row r="20" spans="1:9" x14ac:dyDescent="0.25">
      <c r="B20" s="23"/>
      <c r="C20" s="23"/>
      <c r="D20" s="23"/>
      <c r="E20" s="23"/>
      <c r="F20" s="23"/>
      <c r="G20" s="23"/>
      <c r="H20" s="23"/>
      <c r="I20" s="23"/>
    </row>
    <row r="21" spans="1:9" x14ac:dyDescent="0.25">
      <c r="A21" s="3"/>
      <c r="B21" s="24">
        <f t="shared" ref="B21:I21" si="2">SUM(B7,B12)</f>
        <v>16585457371</v>
      </c>
      <c r="C21" s="24">
        <f t="shared" si="2"/>
        <v>18291412654</v>
      </c>
      <c r="D21" s="24">
        <f t="shared" si="2"/>
        <v>23493131160</v>
      </c>
      <c r="E21" s="24">
        <f t="shared" si="2"/>
        <v>22059578795</v>
      </c>
      <c r="F21" s="24">
        <f t="shared" si="2"/>
        <v>21987448078</v>
      </c>
      <c r="G21" s="24">
        <f t="shared" si="2"/>
        <v>20430164340</v>
      </c>
      <c r="H21" s="24">
        <f t="shared" si="2"/>
        <v>20067230675</v>
      </c>
      <c r="I21" s="24">
        <f t="shared" si="2"/>
        <v>20369948105</v>
      </c>
    </row>
    <row r="22" spans="1:9" x14ac:dyDescent="0.25">
      <c r="B22" s="23"/>
      <c r="C22" s="23"/>
      <c r="D22" s="23"/>
      <c r="E22" s="23"/>
      <c r="F22" s="23"/>
      <c r="G22" s="23"/>
      <c r="H22" s="23"/>
      <c r="I22" s="23"/>
    </row>
    <row r="23" spans="1:9" ht="15.75" x14ac:dyDescent="0.25">
      <c r="A23" s="39" t="s">
        <v>57</v>
      </c>
      <c r="B23" s="23"/>
      <c r="C23" s="24"/>
      <c r="D23" s="24"/>
      <c r="E23" s="24"/>
      <c r="F23" s="24"/>
      <c r="G23" s="24"/>
      <c r="H23" s="23"/>
      <c r="I23" s="23"/>
    </row>
    <row r="24" spans="1:9" ht="15.75" x14ac:dyDescent="0.25">
      <c r="A24" s="40" t="s">
        <v>58</v>
      </c>
      <c r="B24" s="23"/>
      <c r="C24" s="23"/>
      <c r="D24" s="23"/>
      <c r="E24" s="23"/>
      <c r="F24" s="23"/>
      <c r="G24" s="23"/>
      <c r="H24" s="23"/>
      <c r="I24" s="23"/>
    </row>
    <row r="25" spans="1:9" x14ac:dyDescent="0.25">
      <c r="A25" s="37" t="s">
        <v>59</v>
      </c>
      <c r="B25" s="24">
        <f>SUM(B26:B29)</f>
        <v>338332769</v>
      </c>
      <c r="C25" s="24">
        <f t="shared" ref="C25:F25" si="3">SUM(C26:C29)</f>
        <v>218462574</v>
      </c>
      <c r="D25" s="24">
        <f t="shared" si="3"/>
        <v>202500000</v>
      </c>
      <c r="E25" s="24">
        <f t="shared" si="3"/>
        <v>866610436</v>
      </c>
      <c r="F25" s="24">
        <f t="shared" si="3"/>
        <v>1028921095</v>
      </c>
      <c r="G25" s="24">
        <f>SUM(G26:G29)</f>
        <v>535498329</v>
      </c>
      <c r="H25" s="24">
        <f>SUM(H26:H29)</f>
        <v>500705419</v>
      </c>
      <c r="I25" s="24">
        <f>SUM(I26:I29)</f>
        <v>278172011</v>
      </c>
    </row>
    <row r="26" spans="1:9" x14ac:dyDescent="0.25">
      <c r="A26" s="6" t="s">
        <v>25</v>
      </c>
      <c r="B26" s="23">
        <v>125185830</v>
      </c>
      <c r="C26" s="23">
        <v>15962574</v>
      </c>
      <c r="D26" s="23">
        <v>0</v>
      </c>
      <c r="E26" s="23">
        <v>636000000</v>
      </c>
      <c r="F26" s="23">
        <v>798248788</v>
      </c>
      <c r="G26" s="23">
        <v>293100357</v>
      </c>
      <c r="H26" s="23">
        <v>239886087</v>
      </c>
      <c r="I26" s="23">
        <v>202500000</v>
      </c>
    </row>
    <row r="27" spans="1:9" x14ac:dyDescent="0.25">
      <c r="A27" s="6" t="s">
        <v>26</v>
      </c>
      <c r="B27" s="23">
        <v>202500000</v>
      </c>
      <c r="C27" s="23">
        <v>202500000</v>
      </c>
      <c r="D27" s="23">
        <v>202500000</v>
      </c>
      <c r="E27" s="23">
        <v>202500000</v>
      </c>
      <c r="F27" s="23">
        <v>202500000</v>
      </c>
      <c r="G27" s="23">
        <v>202500000</v>
      </c>
      <c r="H27" s="23">
        <v>202500000</v>
      </c>
      <c r="I27" s="23">
        <v>41876325</v>
      </c>
    </row>
    <row r="28" spans="1:9" x14ac:dyDescent="0.25">
      <c r="A28" s="6" t="s">
        <v>48</v>
      </c>
      <c r="B28" s="23">
        <v>0</v>
      </c>
      <c r="C28" s="23">
        <v>0</v>
      </c>
      <c r="D28" s="23">
        <v>0</v>
      </c>
      <c r="E28" s="23">
        <v>28110436</v>
      </c>
      <c r="F28" s="23">
        <v>21215764</v>
      </c>
      <c r="G28" s="23">
        <v>28784852</v>
      </c>
      <c r="H28" s="23">
        <v>33766740</v>
      </c>
      <c r="I28" s="23">
        <v>33795686</v>
      </c>
    </row>
    <row r="29" spans="1:9" x14ac:dyDescent="0.25">
      <c r="A29" s="6" t="s">
        <v>27</v>
      </c>
      <c r="B29" s="23">
        <v>10646939</v>
      </c>
      <c r="C29" s="23">
        <v>0</v>
      </c>
      <c r="D29" s="23">
        <v>0</v>
      </c>
      <c r="E29" s="23">
        <v>0</v>
      </c>
      <c r="F29" s="23">
        <v>6956543</v>
      </c>
      <c r="G29" s="23">
        <v>11113120</v>
      </c>
      <c r="H29" s="23">
        <v>24552592</v>
      </c>
      <c r="I29" s="23"/>
    </row>
    <row r="30" spans="1:9" x14ac:dyDescent="0.25"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37" t="s">
        <v>60</v>
      </c>
      <c r="B31" s="24">
        <f>SUM(B32:B38)</f>
        <v>14922277728</v>
      </c>
      <c r="C31" s="24">
        <f t="shared" ref="C31:I31" si="4">SUM(C32:C38)</f>
        <v>16586566317</v>
      </c>
      <c r="D31" s="24">
        <f t="shared" si="4"/>
        <v>17430220964</v>
      </c>
      <c r="E31" s="24">
        <f>SUM(E32:E38)</f>
        <v>15242419436</v>
      </c>
      <c r="F31" s="24">
        <f t="shared" si="4"/>
        <v>14942762019</v>
      </c>
      <c r="G31" s="24">
        <f t="shared" si="4"/>
        <v>14399363732</v>
      </c>
      <c r="H31" s="24">
        <f t="shared" si="4"/>
        <v>13952146470</v>
      </c>
      <c r="I31" s="24">
        <f t="shared" si="4"/>
        <v>14365243098</v>
      </c>
    </row>
    <row r="32" spans="1:9" x14ac:dyDescent="0.25">
      <c r="A32" s="6" t="s">
        <v>28</v>
      </c>
      <c r="B32" s="23">
        <v>180383577</v>
      </c>
      <c r="C32" s="23">
        <v>151340940</v>
      </c>
      <c r="D32" s="23">
        <v>29909000</v>
      </c>
      <c r="E32" s="23">
        <v>114000000</v>
      </c>
      <c r="F32" s="23">
        <v>313360857</v>
      </c>
      <c r="G32" s="23">
        <v>278692308</v>
      </c>
      <c r="H32" s="23">
        <v>565869612</v>
      </c>
      <c r="I32" s="23">
        <v>347720765</v>
      </c>
    </row>
    <row r="33" spans="1:9" x14ac:dyDescent="0.25">
      <c r="A33" s="6" t="s">
        <v>29</v>
      </c>
      <c r="B33" s="23">
        <f>9562069-2999</f>
        <v>9559070</v>
      </c>
      <c r="C33" s="23">
        <v>10388984</v>
      </c>
      <c r="D33" s="23">
        <v>0</v>
      </c>
      <c r="E33" s="23">
        <v>0</v>
      </c>
      <c r="F33" s="23">
        <v>7102814</v>
      </c>
      <c r="G33" s="23">
        <v>13208292</v>
      </c>
      <c r="H33" s="23">
        <v>10902929</v>
      </c>
      <c r="I33" s="23">
        <v>14304821</v>
      </c>
    </row>
    <row r="34" spans="1:9" x14ac:dyDescent="0.25">
      <c r="A34" s="6" t="s">
        <v>30</v>
      </c>
      <c r="B34" s="23">
        <v>543251562</v>
      </c>
      <c r="C34" s="23">
        <v>860854321</v>
      </c>
      <c r="D34" s="23">
        <v>1974686412</v>
      </c>
      <c r="E34" s="23">
        <v>1195049479</v>
      </c>
      <c r="F34" s="23">
        <v>1257282754</v>
      </c>
      <c r="G34" s="23">
        <v>1108299104</v>
      </c>
      <c r="H34" s="23">
        <v>613111741</v>
      </c>
      <c r="I34" s="23">
        <v>810729454</v>
      </c>
    </row>
    <row r="35" spans="1:9" x14ac:dyDescent="0.25">
      <c r="A35" s="6" t="s">
        <v>31</v>
      </c>
      <c r="B35" s="23">
        <v>11602279628</v>
      </c>
      <c r="C35" s="23">
        <v>11359050106</v>
      </c>
      <c r="D35" s="23">
        <f>11161171497+998</f>
        <v>11161172495</v>
      </c>
      <c r="E35" s="23">
        <v>10682501278</v>
      </c>
      <c r="F35" s="23">
        <v>10290372407</v>
      </c>
      <c r="G35" s="23">
        <v>11264153495</v>
      </c>
      <c r="H35" s="23">
        <v>11361146449</v>
      </c>
      <c r="I35" s="23">
        <v>11650508287</v>
      </c>
    </row>
    <row r="36" spans="1:9" x14ac:dyDescent="0.25">
      <c r="A36" s="6" t="s">
        <v>53</v>
      </c>
      <c r="B36" s="23"/>
      <c r="C36" s="23"/>
      <c r="D36" s="23"/>
      <c r="E36" s="23"/>
      <c r="F36" s="23"/>
      <c r="G36" s="23"/>
      <c r="H36" s="23">
        <v>1394355008</v>
      </c>
      <c r="I36" s="23">
        <v>1536550442</v>
      </c>
    </row>
    <row r="37" spans="1:9" x14ac:dyDescent="0.25">
      <c r="A37" s="6" t="s">
        <v>32</v>
      </c>
      <c r="B37" s="23">
        <v>2562735670</v>
      </c>
      <c r="C37" s="23">
        <v>4190251180</v>
      </c>
      <c r="D37" s="23">
        <v>4250422958</v>
      </c>
      <c r="E37" s="23">
        <v>3241652721</v>
      </c>
      <c r="F37" s="23">
        <v>3057760872</v>
      </c>
      <c r="G37" s="23">
        <v>1726262981</v>
      </c>
      <c r="H37" s="23">
        <v>0</v>
      </c>
      <c r="I37" s="23"/>
    </row>
    <row r="38" spans="1:9" x14ac:dyDescent="0.25">
      <c r="A38" s="6" t="s">
        <v>33</v>
      </c>
      <c r="B38" s="23">
        <v>24068221</v>
      </c>
      <c r="C38" s="23">
        <v>14680786</v>
      </c>
      <c r="D38" s="23">
        <v>14030099</v>
      </c>
      <c r="E38" s="23">
        <v>9215958</v>
      </c>
      <c r="F38" s="23">
        <v>16882315</v>
      </c>
      <c r="G38" s="23">
        <v>8747552</v>
      </c>
      <c r="H38" s="23">
        <v>6760731</v>
      </c>
      <c r="I38" s="23">
        <v>5429329</v>
      </c>
    </row>
    <row r="39" spans="1:9" x14ac:dyDescent="0.25">
      <c r="B39" s="23"/>
      <c r="C39" s="23"/>
      <c r="D39" s="23"/>
      <c r="E39" s="23"/>
      <c r="F39" s="23"/>
      <c r="G39" s="23"/>
      <c r="H39" s="23"/>
      <c r="I39" s="23"/>
    </row>
    <row r="40" spans="1:9" x14ac:dyDescent="0.25">
      <c r="A40" s="3"/>
      <c r="B40" s="24">
        <f t="shared" ref="B40:I40" si="5">SUM(B25,B31)</f>
        <v>15260610497</v>
      </c>
      <c r="C40" s="24">
        <f t="shared" si="5"/>
        <v>16805028891</v>
      </c>
      <c r="D40" s="24">
        <f t="shared" si="5"/>
        <v>17632720964</v>
      </c>
      <c r="E40" s="24">
        <f t="shared" si="5"/>
        <v>16109029872</v>
      </c>
      <c r="F40" s="24">
        <f t="shared" si="5"/>
        <v>15971683114</v>
      </c>
      <c r="G40" s="24">
        <f t="shared" si="5"/>
        <v>14934862061</v>
      </c>
      <c r="H40" s="24">
        <f t="shared" si="5"/>
        <v>14452851889</v>
      </c>
      <c r="I40" s="24">
        <f t="shared" si="5"/>
        <v>14643415109</v>
      </c>
    </row>
    <row r="41" spans="1:9" x14ac:dyDescent="0.25">
      <c r="A41" s="3"/>
      <c r="B41" s="24"/>
      <c r="C41" s="24"/>
      <c r="D41" s="24"/>
      <c r="E41" s="24"/>
      <c r="F41" s="24"/>
      <c r="G41" s="24"/>
      <c r="H41" s="24"/>
      <c r="I41" s="23"/>
    </row>
    <row r="42" spans="1:9" x14ac:dyDescent="0.25">
      <c r="A42" s="37" t="s">
        <v>61</v>
      </c>
      <c r="B42" s="24">
        <f t="shared" ref="B42:D42" si="6">SUM(B43:B47)</f>
        <v>1324846874</v>
      </c>
      <c r="C42" s="24">
        <f t="shared" si="6"/>
        <v>1486383763</v>
      </c>
      <c r="D42" s="24">
        <f t="shared" si="6"/>
        <v>5860410196</v>
      </c>
      <c r="E42" s="24">
        <f t="shared" ref="E42" si="7">SUM(E43:E47)</f>
        <v>5950548923</v>
      </c>
      <c r="F42" s="24">
        <f t="shared" ref="F42" si="8">SUM(F43:F47)</f>
        <v>6015764964</v>
      </c>
      <c r="G42" s="24">
        <f t="shared" ref="G42:I42" si="9">SUM(G43:G47)</f>
        <v>5495302279</v>
      </c>
      <c r="H42" s="24">
        <f t="shared" si="9"/>
        <v>5614378786</v>
      </c>
      <c r="I42" s="24">
        <f t="shared" si="9"/>
        <v>5726532996</v>
      </c>
    </row>
    <row r="43" spans="1:9" x14ac:dyDescent="0.25">
      <c r="A43" t="s">
        <v>15</v>
      </c>
      <c r="B43" s="23">
        <v>651596400</v>
      </c>
      <c r="C43" s="23">
        <v>716756040</v>
      </c>
      <c r="D43" s="23">
        <v>806350540</v>
      </c>
      <c r="E43" s="23">
        <v>846668060</v>
      </c>
      <c r="F43" s="23">
        <v>889001460</v>
      </c>
      <c r="G43" s="23">
        <v>933451530</v>
      </c>
      <c r="H43" s="23">
        <v>933451530</v>
      </c>
      <c r="I43" s="23">
        <v>933451530</v>
      </c>
    </row>
    <row r="44" spans="1:9" x14ac:dyDescent="0.25">
      <c r="A44" t="s">
        <v>23</v>
      </c>
      <c r="B44" s="23">
        <v>234500000</v>
      </c>
      <c r="C44" s="23">
        <v>254500000</v>
      </c>
      <c r="D44" s="23">
        <v>274500000</v>
      </c>
      <c r="E44" s="23">
        <v>274500000</v>
      </c>
      <c r="F44" s="23">
        <v>274500000</v>
      </c>
      <c r="G44" s="23">
        <v>274500000</v>
      </c>
      <c r="H44" s="23">
        <v>274500000</v>
      </c>
      <c r="I44" s="23">
        <v>274500000</v>
      </c>
    </row>
    <row r="45" spans="1:9" x14ac:dyDescent="0.25">
      <c r="A45" t="s">
        <v>24</v>
      </c>
      <c r="B45" s="23">
        <v>105000000</v>
      </c>
      <c r="C45" s="23">
        <v>125000000</v>
      </c>
      <c r="D45" s="23">
        <v>145000000</v>
      </c>
      <c r="E45" s="23">
        <v>145000000</v>
      </c>
      <c r="F45" s="23">
        <v>145000000</v>
      </c>
      <c r="G45" s="23">
        <v>145000000</v>
      </c>
      <c r="H45" s="23">
        <v>145000000</v>
      </c>
      <c r="I45" s="23">
        <v>145000000</v>
      </c>
    </row>
    <row r="46" spans="1:9" x14ac:dyDescent="0.25">
      <c r="A46" t="s">
        <v>45</v>
      </c>
      <c r="B46" s="23">
        <v>0</v>
      </c>
      <c r="C46" s="23">
        <v>0</v>
      </c>
      <c r="D46" s="23">
        <v>4197058496</v>
      </c>
      <c r="E46" s="23">
        <v>4197058496</v>
      </c>
      <c r="F46" s="23">
        <v>4197058496</v>
      </c>
      <c r="G46" s="23">
        <v>3371906511</v>
      </c>
      <c r="H46" s="23">
        <v>3371906511</v>
      </c>
      <c r="I46" s="23">
        <v>3371906511</v>
      </c>
    </row>
    <row r="47" spans="1:9" x14ac:dyDescent="0.25">
      <c r="A47" t="s">
        <v>9</v>
      </c>
      <c r="B47" s="23">
        <v>333750474</v>
      </c>
      <c r="C47" s="23">
        <v>390127723</v>
      </c>
      <c r="D47" s="23">
        <v>437501160</v>
      </c>
      <c r="E47" s="23">
        <v>487322367</v>
      </c>
      <c r="F47" s="23">
        <v>510205008</v>
      </c>
      <c r="G47" s="23">
        <v>770444238</v>
      </c>
      <c r="H47" s="23">
        <v>889520745</v>
      </c>
      <c r="I47" s="23">
        <v>1001674955</v>
      </c>
    </row>
    <row r="48" spans="1:9" x14ac:dyDescent="0.25">
      <c r="A48" s="3"/>
      <c r="B48" s="24"/>
      <c r="C48" s="24"/>
      <c r="D48" s="24"/>
      <c r="E48" s="24"/>
      <c r="F48" s="24"/>
      <c r="G48" s="24"/>
      <c r="H48" s="24"/>
      <c r="I48" s="23"/>
    </row>
    <row r="49" spans="1:9" x14ac:dyDescent="0.25">
      <c r="A49" s="3"/>
      <c r="B49" s="23"/>
      <c r="C49" s="23"/>
      <c r="D49" s="25"/>
      <c r="E49" s="25"/>
      <c r="F49" s="25"/>
      <c r="G49" s="23"/>
      <c r="H49" s="23"/>
      <c r="I49" s="23"/>
    </row>
    <row r="50" spans="1:9" x14ac:dyDescent="0.25">
      <c r="A50" s="3"/>
      <c r="B50" s="24">
        <f t="shared" ref="B50:I50" si="10">SUM(B42,B40)</f>
        <v>16585457371</v>
      </c>
      <c r="C50" s="24">
        <f t="shared" si="10"/>
        <v>18291412654</v>
      </c>
      <c r="D50" s="24">
        <f t="shared" si="10"/>
        <v>23493131160</v>
      </c>
      <c r="E50" s="24">
        <f t="shared" si="10"/>
        <v>22059578795</v>
      </c>
      <c r="F50" s="24">
        <f t="shared" si="10"/>
        <v>21987448078</v>
      </c>
      <c r="G50" s="24">
        <f t="shared" si="10"/>
        <v>20430164340</v>
      </c>
      <c r="H50" s="24">
        <f t="shared" si="10"/>
        <v>20067230675</v>
      </c>
      <c r="I50" s="24">
        <f t="shared" si="10"/>
        <v>20369948105</v>
      </c>
    </row>
    <row r="51" spans="1:9" x14ac:dyDescent="0.25">
      <c r="B51" s="1"/>
      <c r="C51" s="1"/>
      <c r="D51" s="11"/>
      <c r="E51" s="11"/>
      <c r="F51" s="11"/>
      <c r="G51" s="1"/>
    </row>
    <row r="52" spans="1:9" x14ac:dyDescent="0.25">
      <c r="A52" s="41" t="s">
        <v>62</v>
      </c>
      <c r="B52" s="12">
        <f t="shared" ref="B52:I52" si="11">B42/(B43/10)</f>
        <v>20.332323413695963</v>
      </c>
      <c r="C52" s="12">
        <f t="shared" si="11"/>
        <v>20.737652423549861</v>
      </c>
      <c r="D52" s="12">
        <f t="shared" si="11"/>
        <v>72.67819521767791</v>
      </c>
      <c r="E52" s="12">
        <f t="shared" si="11"/>
        <v>70.281958232840395</v>
      </c>
      <c r="F52" s="12">
        <f t="shared" si="11"/>
        <v>67.668786100756236</v>
      </c>
      <c r="G52" s="12">
        <f t="shared" si="11"/>
        <v>58.870783349618591</v>
      </c>
      <c r="H52" s="12">
        <f t="shared" si="11"/>
        <v>60.146441519036344</v>
      </c>
      <c r="I52" s="12">
        <f t="shared" si="11"/>
        <v>61.347941611922799</v>
      </c>
    </row>
    <row r="53" spans="1:9" x14ac:dyDescent="0.25">
      <c r="A53" s="41" t="s">
        <v>63</v>
      </c>
      <c r="B53" s="5">
        <f>B43/10</f>
        <v>65159640</v>
      </c>
      <c r="C53" s="5">
        <f t="shared" ref="C53:I53" si="12">C43/10</f>
        <v>71675604</v>
      </c>
      <c r="D53" s="5">
        <f t="shared" si="12"/>
        <v>80635054</v>
      </c>
      <c r="E53" s="5">
        <f t="shared" si="12"/>
        <v>84666806</v>
      </c>
      <c r="F53" s="5">
        <f t="shared" si="12"/>
        <v>88900146</v>
      </c>
      <c r="G53" s="5">
        <f t="shared" si="12"/>
        <v>93345153</v>
      </c>
      <c r="H53" s="5">
        <f t="shared" si="12"/>
        <v>93345153</v>
      </c>
      <c r="I53" s="5">
        <f t="shared" si="12"/>
        <v>93345153</v>
      </c>
    </row>
    <row r="54" spans="1:9" x14ac:dyDescent="0.25">
      <c r="C54" s="3"/>
      <c r="D54" s="3"/>
      <c r="E54" s="3"/>
      <c r="F54" s="3"/>
    </row>
    <row r="55" spans="1:9" x14ac:dyDescent="0.25">
      <c r="B55" s="5"/>
      <c r="C55" s="5"/>
      <c r="D55" s="5"/>
      <c r="E55" s="5"/>
      <c r="F55" s="5"/>
      <c r="G55" s="5"/>
    </row>
    <row r="56" spans="1:9" x14ac:dyDescent="0.25">
      <c r="F56" s="1"/>
    </row>
    <row r="57" spans="1:9" x14ac:dyDescent="0.25">
      <c r="B57" s="3"/>
      <c r="C57" s="12"/>
      <c r="D57" s="3"/>
      <c r="E57" s="3"/>
      <c r="F57" s="3"/>
      <c r="G57" s="3"/>
      <c r="I57" s="4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9"/>
  <sheetViews>
    <sheetView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A29" sqref="A29:XFD29"/>
    </sheetView>
  </sheetViews>
  <sheetFormatPr defaultRowHeight="15" x14ac:dyDescent="0.25"/>
  <cols>
    <col min="1" max="1" width="36.85546875" bestFit="1" customWidth="1"/>
    <col min="2" max="4" width="16.85546875" bestFit="1" customWidth="1"/>
    <col min="5" max="5" width="14.5703125" customWidth="1"/>
    <col min="6" max="7" width="16.85546875" bestFit="1" customWidth="1"/>
    <col min="8" max="8" width="17.7109375" bestFit="1" customWidth="1"/>
    <col min="9" max="9" width="18.42578125" customWidth="1"/>
    <col min="10" max="10" width="13.5703125" bestFit="1" customWidth="1"/>
  </cols>
  <sheetData>
    <row r="1" spans="1:10" ht="15.75" x14ac:dyDescent="0.25">
      <c r="A1" s="4" t="s">
        <v>18</v>
      </c>
      <c r="B1" s="19"/>
      <c r="C1" s="19"/>
      <c r="D1" s="19"/>
      <c r="E1" s="19"/>
      <c r="F1" s="19"/>
      <c r="G1" s="19"/>
    </row>
    <row r="2" spans="1:10" ht="15.75" x14ac:dyDescent="0.25">
      <c r="A2" s="4" t="s">
        <v>64</v>
      </c>
      <c r="B2" s="19"/>
      <c r="C2" s="19"/>
      <c r="D2" s="19"/>
      <c r="E2" s="19"/>
      <c r="F2" s="19"/>
      <c r="G2" s="19"/>
    </row>
    <row r="3" spans="1:10" ht="15.75" x14ac:dyDescent="0.25">
      <c r="A3" s="4" t="s">
        <v>56</v>
      </c>
      <c r="B3" s="4"/>
      <c r="C3" s="4"/>
      <c r="D3" s="4"/>
      <c r="E3" s="4"/>
      <c r="F3" s="17"/>
      <c r="G3" s="2"/>
      <c r="H3" s="9"/>
    </row>
    <row r="4" spans="1:10" ht="15.75" x14ac:dyDescent="0.25">
      <c r="A4" s="4"/>
      <c r="B4" s="4">
        <v>2012</v>
      </c>
      <c r="C4" s="38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  <c r="J4" s="18"/>
    </row>
    <row r="5" spans="1:10" x14ac:dyDescent="0.25">
      <c r="A5" s="41" t="s">
        <v>65</v>
      </c>
      <c r="B5" s="23">
        <v>1829635100</v>
      </c>
      <c r="C5" s="23">
        <v>2028721932</v>
      </c>
      <c r="D5" s="23">
        <v>2333019487</v>
      </c>
      <c r="E5" s="23">
        <v>2631165794</v>
      </c>
      <c r="F5" s="23">
        <v>2678657801</v>
      </c>
      <c r="G5" s="23">
        <v>3170250117</v>
      </c>
      <c r="H5" s="23">
        <v>3419769803</v>
      </c>
      <c r="I5" s="1">
        <v>3581060249</v>
      </c>
      <c r="J5" s="1"/>
    </row>
    <row r="6" spans="1:10" x14ac:dyDescent="0.25">
      <c r="A6" t="s">
        <v>66</v>
      </c>
      <c r="B6" s="26">
        <v>1375867470</v>
      </c>
      <c r="C6" s="26">
        <v>1344760717</v>
      </c>
      <c r="D6" s="26">
        <v>1529674755</v>
      </c>
      <c r="E6" s="26">
        <v>1723578063</v>
      </c>
      <c r="F6" s="26">
        <v>1800299151</v>
      </c>
      <c r="G6" s="23">
        <v>2240347001</v>
      </c>
      <c r="H6" s="23">
        <v>2360774929</v>
      </c>
      <c r="I6" s="1">
        <v>2475054694</v>
      </c>
      <c r="J6" s="1"/>
    </row>
    <row r="7" spans="1:10" x14ac:dyDescent="0.25">
      <c r="A7" s="41" t="s">
        <v>3</v>
      </c>
      <c r="B7" s="24">
        <f>B5-B6</f>
        <v>453767630</v>
      </c>
      <c r="C7" s="24">
        <f t="shared" ref="C7:I7" si="0">C5-C6</f>
        <v>683961215</v>
      </c>
      <c r="D7" s="24">
        <f t="shared" si="0"/>
        <v>803344732</v>
      </c>
      <c r="E7" s="24">
        <f t="shared" si="0"/>
        <v>907587731</v>
      </c>
      <c r="F7" s="24">
        <f t="shared" si="0"/>
        <v>878358650</v>
      </c>
      <c r="G7" s="24">
        <f>G5-G6</f>
        <v>929903116</v>
      </c>
      <c r="H7" s="24">
        <f t="shared" si="0"/>
        <v>1058994874</v>
      </c>
      <c r="I7" s="24">
        <f t="shared" si="0"/>
        <v>1106005555</v>
      </c>
      <c r="J7" s="5"/>
    </row>
    <row r="8" spans="1:10" x14ac:dyDescent="0.25">
      <c r="A8" s="3"/>
      <c r="B8" s="24"/>
      <c r="C8" s="24"/>
      <c r="D8" s="24"/>
      <c r="E8" s="24"/>
      <c r="F8" s="24"/>
      <c r="G8" s="27"/>
      <c r="H8" s="24"/>
      <c r="I8" s="5"/>
      <c r="J8" s="5"/>
    </row>
    <row r="10" spans="1:10" x14ac:dyDescent="0.25">
      <c r="B10" s="24"/>
      <c r="C10" s="24"/>
      <c r="D10" s="24"/>
      <c r="E10" s="24"/>
      <c r="F10" s="24"/>
      <c r="G10" s="27"/>
      <c r="H10" s="24"/>
      <c r="I10" s="5"/>
      <c r="J10" s="5"/>
    </row>
    <row r="11" spans="1:10" x14ac:dyDescent="0.25">
      <c r="A11" s="41" t="s">
        <v>67</v>
      </c>
      <c r="B11" s="29">
        <f>B13-B12</f>
        <v>213932716</v>
      </c>
      <c r="C11" s="29">
        <f t="shared" ref="C11:I11" si="1">C13-C12</f>
        <v>244934063</v>
      </c>
      <c r="D11" s="29">
        <f t="shared" si="1"/>
        <v>245900947</v>
      </c>
      <c r="E11" s="29">
        <f t="shared" si="1"/>
        <v>265095852</v>
      </c>
      <c r="F11" s="29">
        <f t="shared" si="1"/>
        <v>258504557</v>
      </c>
      <c r="G11" s="29">
        <f t="shared" si="1"/>
        <v>301528698</v>
      </c>
      <c r="H11" s="29">
        <f t="shared" si="1"/>
        <v>385030987</v>
      </c>
      <c r="I11" s="29">
        <f t="shared" si="1"/>
        <v>402163440</v>
      </c>
      <c r="J11" s="1"/>
    </row>
    <row r="12" spans="1:10" x14ac:dyDescent="0.25">
      <c r="A12" s="6" t="s">
        <v>34</v>
      </c>
      <c r="B12" s="23">
        <v>9192451</v>
      </c>
      <c r="C12" s="23">
        <v>11726555</v>
      </c>
      <c r="D12" s="23">
        <v>17723530</v>
      </c>
      <c r="E12" s="23">
        <v>14736942</v>
      </c>
      <c r="F12" s="23">
        <v>8943524</v>
      </c>
      <c r="G12" s="28">
        <v>7439294</v>
      </c>
      <c r="H12" s="32">
        <v>7906689</v>
      </c>
      <c r="I12" s="5">
        <v>10515775</v>
      </c>
      <c r="J12" s="5"/>
    </row>
    <row r="13" spans="1:10" x14ac:dyDescent="0.25">
      <c r="A13" s="6" t="s">
        <v>12</v>
      </c>
      <c r="B13" s="25">
        <v>223125167</v>
      </c>
      <c r="C13" s="25">
        <v>256660618</v>
      </c>
      <c r="D13" s="25">
        <v>263624477</v>
      </c>
      <c r="E13" s="25">
        <v>279832794</v>
      </c>
      <c r="F13" s="25">
        <v>267448081</v>
      </c>
      <c r="G13" s="25">
        <v>308967992</v>
      </c>
      <c r="H13" s="23">
        <v>392937676</v>
      </c>
      <c r="I13" s="1">
        <v>412679215</v>
      </c>
      <c r="J13" s="1"/>
    </row>
    <row r="14" spans="1:10" x14ac:dyDescent="0.25">
      <c r="A14" s="41" t="s">
        <v>4</v>
      </c>
      <c r="B14" s="30">
        <f>B7-B11</f>
        <v>239834914</v>
      </c>
      <c r="C14" s="30">
        <f t="shared" ref="C14:I14" si="2">C7-C11</f>
        <v>439027152</v>
      </c>
      <c r="D14" s="30">
        <f t="shared" si="2"/>
        <v>557443785</v>
      </c>
      <c r="E14" s="30">
        <f t="shared" si="2"/>
        <v>642491879</v>
      </c>
      <c r="F14" s="30">
        <f t="shared" si="2"/>
        <v>619854093</v>
      </c>
      <c r="G14" s="30">
        <f t="shared" si="2"/>
        <v>628374418</v>
      </c>
      <c r="H14" s="30">
        <f t="shared" si="2"/>
        <v>673963887</v>
      </c>
      <c r="I14" s="30">
        <f t="shared" si="2"/>
        <v>703842115</v>
      </c>
      <c r="J14" s="8"/>
    </row>
    <row r="15" spans="1:10" x14ac:dyDescent="0.25">
      <c r="A15" s="42" t="s">
        <v>68</v>
      </c>
      <c r="B15" s="27"/>
      <c r="C15" s="27"/>
      <c r="D15" s="27"/>
      <c r="E15" s="27"/>
      <c r="F15" s="27"/>
      <c r="G15" s="27"/>
      <c r="H15" s="27"/>
      <c r="I15" s="8"/>
      <c r="J15" s="8"/>
    </row>
    <row r="16" spans="1:10" x14ac:dyDescent="0.25">
      <c r="A16" s="6" t="s">
        <v>35</v>
      </c>
      <c r="B16" s="28">
        <v>186503039</v>
      </c>
      <c r="C16" s="28">
        <v>46747035</v>
      </c>
      <c r="D16" s="28">
        <v>20988562</v>
      </c>
      <c r="E16" s="28">
        <v>17386728</v>
      </c>
      <c r="F16" s="28">
        <v>2071127</v>
      </c>
      <c r="G16" s="28">
        <v>2735113</v>
      </c>
      <c r="H16" s="23">
        <v>3514242</v>
      </c>
      <c r="I16" s="1">
        <v>3790474</v>
      </c>
      <c r="J16" s="1"/>
    </row>
    <row r="17" spans="1:10" x14ac:dyDescent="0.25">
      <c r="A17" s="6" t="s">
        <v>36</v>
      </c>
      <c r="B17" s="28">
        <v>120439261</v>
      </c>
      <c r="C17" s="28">
        <v>159934566</v>
      </c>
      <c r="D17" s="28">
        <v>213965389</v>
      </c>
      <c r="E17" s="28">
        <v>297624010</v>
      </c>
      <c r="F17" s="28">
        <v>293231556</v>
      </c>
      <c r="G17" s="28">
        <v>268485762</v>
      </c>
      <c r="H17" s="23">
        <v>182287467</v>
      </c>
      <c r="I17" s="1">
        <v>180041140</v>
      </c>
      <c r="J17" s="1"/>
    </row>
    <row r="18" spans="1:10" x14ac:dyDescent="0.25">
      <c r="A18" s="41" t="s">
        <v>69</v>
      </c>
      <c r="B18" s="30">
        <f>B14+B16-B17</f>
        <v>305898692</v>
      </c>
      <c r="C18" s="30">
        <f t="shared" ref="C18:I18" si="3">C14+C16-C17</f>
        <v>325839621</v>
      </c>
      <c r="D18" s="30">
        <f t="shared" si="3"/>
        <v>364466958</v>
      </c>
      <c r="E18" s="30">
        <f t="shared" si="3"/>
        <v>362254597</v>
      </c>
      <c r="F18" s="30">
        <f t="shared" si="3"/>
        <v>328693664</v>
      </c>
      <c r="G18" s="30">
        <f t="shared" si="3"/>
        <v>362623769</v>
      </c>
      <c r="H18" s="30">
        <f t="shared" si="3"/>
        <v>495190662</v>
      </c>
      <c r="I18" s="30">
        <f t="shared" si="3"/>
        <v>527591449</v>
      </c>
      <c r="J18" s="8"/>
    </row>
    <row r="19" spans="1:10" x14ac:dyDescent="0.25">
      <c r="A19" s="6" t="s">
        <v>16</v>
      </c>
      <c r="B19" s="28">
        <v>0</v>
      </c>
      <c r="C19" s="28">
        <v>0</v>
      </c>
      <c r="D19" s="28">
        <v>18223348</v>
      </c>
      <c r="E19" s="28">
        <v>18112730</v>
      </c>
      <c r="F19" s="28">
        <v>16434683</v>
      </c>
      <c r="G19" s="28">
        <v>18131188</v>
      </c>
      <c r="H19" s="33">
        <v>24759533</v>
      </c>
      <c r="I19" s="8">
        <v>26379572</v>
      </c>
      <c r="J19" s="8"/>
    </row>
    <row r="20" spans="1:10" x14ac:dyDescent="0.25">
      <c r="A20" s="41" t="s">
        <v>70</v>
      </c>
      <c r="B20" s="27">
        <f>B18-B19</f>
        <v>305898692</v>
      </c>
      <c r="C20" s="27">
        <f t="shared" ref="C20:I20" si="4">C18-C19</f>
        <v>325839621</v>
      </c>
      <c r="D20" s="27">
        <f t="shared" si="4"/>
        <v>346243610</v>
      </c>
      <c r="E20" s="27">
        <f t="shared" si="4"/>
        <v>344141867</v>
      </c>
      <c r="F20" s="27">
        <f t="shared" si="4"/>
        <v>312258981</v>
      </c>
      <c r="G20" s="27">
        <f t="shared" si="4"/>
        <v>344492581</v>
      </c>
      <c r="H20" s="27">
        <f t="shared" si="4"/>
        <v>470431129</v>
      </c>
      <c r="I20" s="27">
        <f t="shared" si="4"/>
        <v>501211877</v>
      </c>
      <c r="J20" s="8"/>
    </row>
    <row r="21" spans="1:10" x14ac:dyDescent="0.25">
      <c r="A21" s="3"/>
      <c r="B21" s="27"/>
      <c r="C21" s="27"/>
      <c r="D21" s="27"/>
      <c r="E21" s="27"/>
      <c r="F21" s="27"/>
      <c r="G21" s="27"/>
      <c r="H21" s="27"/>
      <c r="I21" s="8"/>
      <c r="J21" s="8"/>
    </row>
    <row r="22" spans="1:10" x14ac:dyDescent="0.25">
      <c r="A22" s="37" t="s">
        <v>71</v>
      </c>
      <c r="B22" s="27">
        <f t="shared" ref="B22:G22" si="5">SUM(B23:B24)</f>
        <v>99863618</v>
      </c>
      <c r="C22" s="27">
        <f t="shared" si="5"/>
        <v>99143092</v>
      </c>
      <c r="D22" s="27">
        <f t="shared" si="5"/>
        <v>97600069</v>
      </c>
      <c r="E22" s="27">
        <f t="shared" si="5"/>
        <v>133050559</v>
      </c>
      <c r="F22" s="27">
        <f t="shared" si="5"/>
        <v>120042730</v>
      </c>
      <c r="G22" s="27">
        <f t="shared" si="5"/>
        <v>126985047</v>
      </c>
      <c r="H22" s="27">
        <v>145995285</v>
      </c>
      <c r="I22" s="27">
        <v>155694784</v>
      </c>
    </row>
    <row r="23" spans="1:10" x14ac:dyDescent="0.25">
      <c r="A23" s="6" t="s">
        <v>7</v>
      </c>
      <c r="B23" s="28">
        <v>99863618</v>
      </c>
      <c r="C23" s="28">
        <v>99143092</v>
      </c>
      <c r="D23" s="28">
        <v>99255349</v>
      </c>
      <c r="E23" s="28">
        <v>133168129</v>
      </c>
      <c r="F23" s="28">
        <v>118767262</v>
      </c>
      <c r="G23" s="28">
        <v>129841266</v>
      </c>
      <c r="H23" s="23">
        <v>0</v>
      </c>
    </row>
    <row r="24" spans="1:10" x14ac:dyDescent="0.25">
      <c r="A24" s="6" t="s">
        <v>8</v>
      </c>
      <c r="B24" s="28">
        <v>0</v>
      </c>
      <c r="C24" s="28">
        <v>0</v>
      </c>
      <c r="D24" s="28">
        <v>-1655280</v>
      </c>
      <c r="E24" s="28">
        <v>-117570</v>
      </c>
      <c r="F24" s="28">
        <v>1275468</v>
      </c>
      <c r="G24" s="28">
        <v>-2856219</v>
      </c>
      <c r="H24" s="23">
        <v>0</v>
      </c>
    </row>
    <row r="25" spans="1:10" x14ac:dyDescent="0.25">
      <c r="A25" s="16"/>
      <c r="B25" s="28"/>
      <c r="C25" s="28"/>
      <c r="D25" s="28"/>
      <c r="E25" s="28"/>
      <c r="F25" s="28"/>
      <c r="G25" s="28"/>
      <c r="H25" s="23"/>
    </row>
    <row r="26" spans="1:10" x14ac:dyDescent="0.25">
      <c r="A26" s="41" t="s">
        <v>72</v>
      </c>
      <c r="B26" s="31">
        <f>B20-B22</f>
        <v>206035074</v>
      </c>
      <c r="C26" s="31">
        <f t="shared" ref="C26:I26" si="6">C20-C22</f>
        <v>226696529</v>
      </c>
      <c r="D26" s="31">
        <f t="shared" si="6"/>
        <v>248643541</v>
      </c>
      <c r="E26" s="31">
        <f t="shared" si="6"/>
        <v>211091308</v>
      </c>
      <c r="F26" s="31">
        <f t="shared" si="6"/>
        <v>192216251</v>
      </c>
      <c r="G26" s="31">
        <f t="shared" si="6"/>
        <v>217507534</v>
      </c>
      <c r="H26" s="31">
        <f t="shared" si="6"/>
        <v>324435844</v>
      </c>
      <c r="I26" s="31">
        <f t="shared" si="6"/>
        <v>345517093</v>
      </c>
      <c r="J26" s="8"/>
    </row>
    <row r="27" spans="1:10" x14ac:dyDescent="0.25">
      <c r="B27" s="13"/>
      <c r="C27" s="13"/>
      <c r="D27" s="13"/>
      <c r="E27" s="13"/>
      <c r="F27" s="13"/>
      <c r="G27" s="13"/>
    </row>
    <row r="28" spans="1:10" x14ac:dyDescent="0.25">
      <c r="A28" s="41" t="s">
        <v>73</v>
      </c>
      <c r="B28" s="10">
        <f>B26/('1'!B43/10)</f>
        <v>3.1620044862126311</v>
      </c>
      <c r="C28" s="10">
        <f>C26/('1'!C43/10)</f>
        <v>3.1628129565535299</v>
      </c>
      <c r="D28" s="10">
        <f>D26/('1'!D43/10)</f>
        <v>3.0835663730069554</v>
      </c>
      <c r="E28" s="10">
        <f>E26/('1'!E43/10)</f>
        <v>2.4932003222136432</v>
      </c>
      <c r="F28" s="10">
        <f>F26/('1'!F43/10)</f>
        <v>2.1621590025285222</v>
      </c>
      <c r="G28" s="10">
        <f>G26/('1'!G43/10)</f>
        <v>2.3301427766688647</v>
      </c>
      <c r="H28" s="10">
        <f>H26/('1'!H43/10)</f>
        <v>3.4756581737029237</v>
      </c>
      <c r="I28" s="10">
        <f>I26/('1'!I43/10)</f>
        <v>3.7015000982429158</v>
      </c>
    </row>
    <row r="29" spans="1:10" s="46" customFormat="1" x14ac:dyDescent="0.25">
      <c r="A29" s="47" t="s">
        <v>74</v>
      </c>
      <c r="B29" s="45">
        <f>'1'!B53</f>
        <v>65159640</v>
      </c>
      <c r="C29" s="45">
        <f>'1'!C53</f>
        <v>71675604</v>
      </c>
      <c r="D29" s="45">
        <f>'1'!D53</f>
        <v>80635054</v>
      </c>
      <c r="E29" s="45">
        <f>'1'!E53</f>
        <v>84666806</v>
      </c>
      <c r="F29" s="45">
        <f>'1'!F53</f>
        <v>88900146</v>
      </c>
      <c r="G29" s="45">
        <f>'1'!G53</f>
        <v>93345153</v>
      </c>
      <c r="H29" s="45">
        <f>'1'!H53</f>
        <v>93345153</v>
      </c>
      <c r="I29" s="45">
        <f>'1'!I53</f>
        <v>93345153</v>
      </c>
    </row>
    <row r="49" spans="1:2" x14ac:dyDescent="0.25">
      <c r="A49" s="7"/>
      <c r="B49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B38" sqref="B38"/>
    </sheetView>
  </sheetViews>
  <sheetFormatPr defaultRowHeight="15" x14ac:dyDescent="0.25"/>
  <cols>
    <col min="1" max="1" width="50.42578125" bestFit="1" customWidth="1"/>
    <col min="2" max="7" width="15" bestFit="1" customWidth="1"/>
    <col min="8" max="8" width="16.85546875" bestFit="1" customWidth="1"/>
    <col min="9" max="9" width="18.85546875" customWidth="1"/>
  </cols>
  <sheetData>
    <row r="1" spans="1:9" ht="15.75" x14ac:dyDescent="0.25">
      <c r="A1" s="4" t="s">
        <v>18</v>
      </c>
    </row>
    <row r="2" spans="1:9" ht="15.75" x14ac:dyDescent="0.25">
      <c r="A2" s="4" t="s">
        <v>75</v>
      </c>
      <c r="B2" s="4"/>
      <c r="C2" s="4"/>
      <c r="D2" s="4"/>
      <c r="E2" s="4"/>
      <c r="F2" s="14"/>
      <c r="G2" s="2"/>
    </row>
    <row r="3" spans="1:9" ht="15.75" x14ac:dyDescent="0.25">
      <c r="A3" s="4" t="s">
        <v>56</v>
      </c>
      <c r="B3" s="4"/>
      <c r="C3" s="4"/>
      <c r="D3" s="4"/>
      <c r="E3" s="4"/>
      <c r="F3" s="15"/>
      <c r="G3" s="15"/>
    </row>
    <row r="4" spans="1:9" ht="15.75" x14ac:dyDescent="0.25">
      <c r="A4" s="4"/>
      <c r="B4" s="4">
        <v>2012</v>
      </c>
      <c r="C4" s="38">
        <v>2013</v>
      </c>
      <c r="D4" s="4">
        <v>2014</v>
      </c>
      <c r="E4" s="4">
        <v>2015</v>
      </c>
      <c r="F4" s="4">
        <v>2016</v>
      </c>
      <c r="G4" s="4">
        <v>2017</v>
      </c>
      <c r="H4" s="4">
        <v>2018</v>
      </c>
      <c r="I4" s="4">
        <v>2019</v>
      </c>
    </row>
    <row r="5" spans="1:9" x14ac:dyDescent="0.25">
      <c r="A5" s="41" t="s">
        <v>76</v>
      </c>
      <c r="B5" s="23"/>
      <c r="C5" s="23"/>
      <c r="D5" s="23"/>
      <c r="E5" s="23"/>
      <c r="F5" s="23"/>
      <c r="G5" s="23"/>
      <c r="H5" s="23"/>
    </row>
    <row r="6" spans="1:9" x14ac:dyDescent="0.25">
      <c r="A6" t="s">
        <v>37</v>
      </c>
      <c r="B6" s="23">
        <v>2465323054</v>
      </c>
      <c r="C6" s="23">
        <v>1886968628</v>
      </c>
      <c r="D6" s="23">
        <v>2173524923</v>
      </c>
      <c r="E6" s="23">
        <v>2167232517</v>
      </c>
      <c r="F6" s="23">
        <v>2295472454</v>
      </c>
      <c r="G6" s="23">
        <v>2768529574</v>
      </c>
      <c r="H6" s="23">
        <v>3524669446</v>
      </c>
      <c r="I6" s="1">
        <v>3880937862</v>
      </c>
    </row>
    <row r="7" spans="1:9" x14ac:dyDescent="0.25">
      <c r="A7" s="6" t="s">
        <v>38</v>
      </c>
      <c r="B7" s="23">
        <v>-3080694584</v>
      </c>
      <c r="C7" s="23">
        <v>-2443924264</v>
      </c>
      <c r="D7" s="23">
        <v>-2694872532</v>
      </c>
      <c r="E7" s="23">
        <v>-1766815406</v>
      </c>
      <c r="F7" s="23">
        <v>-2329965754</v>
      </c>
      <c r="G7" s="23">
        <v>-1504568088</v>
      </c>
      <c r="H7" s="23">
        <v>-2490290176</v>
      </c>
      <c r="I7" s="1">
        <v>-2979021529</v>
      </c>
    </row>
    <row r="8" spans="1:9" x14ac:dyDescent="0.25">
      <c r="A8" s="6" t="s">
        <v>39</v>
      </c>
      <c r="B8" s="23">
        <v>-120439261</v>
      </c>
      <c r="C8" s="23">
        <v>-159934566</v>
      </c>
      <c r="D8" s="23">
        <v>-192763195</v>
      </c>
      <c r="E8" s="23">
        <v>0</v>
      </c>
      <c r="F8" s="23">
        <v>0</v>
      </c>
      <c r="G8" s="23">
        <v>0</v>
      </c>
      <c r="H8" s="23">
        <v>0</v>
      </c>
    </row>
    <row r="9" spans="1:9" x14ac:dyDescent="0.25">
      <c r="A9" s="6" t="s">
        <v>11</v>
      </c>
      <c r="B9" s="23">
        <v>-115118167</v>
      </c>
      <c r="C9" s="23">
        <v>-141589593</v>
      </c>
      <c r="D9" s="23">
        <v>-97635965</v>
      </c>
      <c r="E9" s="23">
        <v>-128752341</v>
      </c>
      <c r="F9" s="23">
        <v>-108100905</v>
      </c>
      <c r="G9" s="23">
        <v>-140633119</v>
      </c>
      <c r="H9" s="23">
        <v>-151434181</v>
      </c>
      <c r="I9" s="1">
        <v>-155288020</v>
      </c>
    </row>
    <row r="10" spans="1:9" x14ac:dyDescent="0.25">
      <c r="A10" s="3"/>
      <c r="B10" s="30">
        <f t="shared" ref="B10:I10" si="0">SUM(B6:B9)</f>
        <v>-850928958</v>
      </c>
      <c r="C10" s="30">
        <f t="shared" si="0"/>
        <v>-858479795</v>
      </c>
      <c r="D10" s="30">
        <f t="shared" si="0"/>
        <v>-811746769</v>
      </c>
      <c r="E10" s="30">
        <f t="shared" si="0"/>
        <v>271664770</v>
      </c>
      <c r="F10" s="30">
        <f t="shared" si="0"/>
        <v>-142594205</v>
      </c>
      <c r="G10" s="30">
        <f t="shared" si="0"/>
        <v>1123328367</v>
      </c>
      <c r="H10" s="30">
        <f t="shared" si="0"/>
        <v>882945089</v>
      </c>
      <c r="I10" s="30">
        <f t="shared" si="0"/>
        <v>746628313</v>
      </c>
    </row>
    <row r="11" spans="1:9" x14ac:dyDescent="0.25">
      <c r="B11" s="23"/>
      <c r="C11" s="23"/>
      <c r="D11" s="23"/>
      <c r="E11" s="23"/>
      <c r="F11" s="23"/>
      <c r="G11" s="23"/>
      <c r="H11" s="23"/>
    </row>
    <row r="12" spans="1:9" x14ac:dyDescent="0.25">
      <c r="A12" s="41" t="s">
        <v>77</v>
      </c>
      <c r="B12" s="23"/>
      <c r="C12" s="23"/>
      <c r="D12" s="23"/>
      <c r="E12" s="23"/>
      <c r="F12" s="23"/>
      <c r="G12" s="23"/>
      <c r="H12" s="23"/>
    </row>
    <row r="13" spans="1:9" x14ac:dyDescent="0.25">
      <c r="A13" t="s">
        <v>40</v>
      </c>
      <c r="B13" s="23">
        <v>-65836584</v>
      </c>
      <c r="C13" s="23">
        <v>-19581334</v>
      </c>
      <c r="D13" s="23">
        <v>-38435633</v>
      </c>
      <c r="E13" s="23">
        <v>-7469022</v>
      </c>
      <c r="F13" s="23">
        <v>-36178348</v>
      </c>
      <c r="G13" s="23">
        <v>-32795090</v>
      </c>
      <c r="H13" s="23">
        <v>-60694687</v>
      </c>
      <c r="I13" s="1">
        <v>-47424801</v>
      </c>
    </row>
    <row r="14" spans="1:9" x14ac:dyDescent="0.25">
      <c r="A14" s="6" t="s">
        <v>41</v>
      </c>
      <c r="B14" s="23">
        <v>8409000</v>
      </c>
      <c r="C14" s="23">
        <v>15000</v>
      </c>
      <c r="D14" s="23">
        <v>0</v>
      </c>
      <c r="E14" s="23">
        <v>0</v>
      </c>
      <c r="F14" s="23">
        <v>32053999</v>
      </c>
      <c r="G14" s="23">
        <v>1930000</v>
      </c>
      <c r="H14" s="23">
        <v>2920000</v>
      </c>
      <c r="I14" s="1">
        <v>200000</v>
      </c>
    </row>
    <row r="15" spans="1:9" x14ac:dyDescent="0.25">
      <c r="A15" s="6" t="s">
        <v>42</v>
      </c>
      <c r="B15" s="23">
        <v>286773370</v>
      </c>
      <c r="C15" s="23">
        <v>713533400</v>
      </c>
      <c r="D15" s="23">
        <v>-14374769</v>
      </c>
      <c r="E15" s="23">
        <v>162106049</v>
      </c>
      <c r="F15" s="23">
        <v>0</v>
      </c>
      <c r="G15" s="23">
        <v>0</v>
      </c>
      <c r="H15" s="23">
        <v>0</v>
      </c>
    </row>
    <row r="16" spans="1:9" x14ac:dyDescent="0.25">
      <c r="A16" s="6" t="s">
        <v>47</v>
      </c>
      <c r="B16" s="23">
        <v>0</v>
      </c>
      <c r="C16" s="23">
        <v>0</v>
      </c>
      <c r="D16" s="23">
        <v>0</v>
      </c>
      <c r="E16" s="23">
        <v>28909494</v>
      </c>
      <c r="F16" s="23">
        <v>643174</v>
      </c>
      <c r="G16" s="23">
        <v>1307160</v>
      </c>
      <c r="H16" s="23">
        <v>2086289</v>
      </c>
      <c r="I16" s="1">
        <v>2362521</v>
      </c>
    </row>
    <row r="17" spans="1:9" x14ac:dyDescent="0.25">
      <c r="A17" s="6" t="s">
        <v>39</v>
      </c>
      <c r="B17" s="23">
        <v>0</v>
      </c>
      <c r="C17" s="23">
        <v>0</v>
      </c>
      <c r="D17" s="23">
        <v>0</v>
      </c>
      <c r="E17" s="23">
        <v>-301447792</v>
      </c>
      <c r="F17" s="23">
        <v>0</v>
      </c>
      <c r="G17" s="23">
        <v>0</v>
      </c>
      <c r="H17" s="23">
        <v>0</v>
      </c>
    </row>
    <row r="18" spans="1:9" x14ac:dyDescent="0.25">
      <c r="A18" s="6" t="s">
        <v>17</v>
      </c>
      <c r="B18" s="23">
        <v>0</v>
      </c>
      <c r="C18" s="23">
        <v>0</v>
      </c>
      <c r="D18" s="23">
        <v>0</v>
      </c>
      <c r="E18" s="23">
        <v>1427953</v>
      </c>
      <c r="F18" s="23">
        <v>1427953</v>
      </c>
      <c r="G18" s="23">
        <v>1427953</v>
      </c>
      <c r="H18" s="23">
        <v>1427953</v>
      </c>
      <c r="I18" s="1">
        <v>1427953</v>
      </c>
    </row>
    <row r="19" spans="1:9" x14ac:dyDescent="0.25">
      <c r="A19" s="3"/>
      <c r="B19" s="30">
        <f>SUM(B13:B18)</f>
        <v>229345786</v>
      </c>
      <c r="C19" s="30">
        <f t="shared" ref="C19:G19" si="1">SUM(C13:C18)</f>
        <v>693967066</v>
      </c>
      <c r="D19" s="30">
        <f t="shared" si="1"/>
        <v>-52810402</v>
      </c>
      <c r="E19" s="30">
        <f t="shared" si="1"/>
        <v>-116473318</v>
      </c>
      <c r="F19" s="30">
        <f t="shared" si="1"/>
        <v>-2053222</v>
      </c>
      <c r="G19" s="30">
        <f t="shared" si="1"/>
        <v>-28129977</v>
      </c>
      <c r="H19" s="30">
        <f>SUM(H13:H18)</f>
        <v>-54260445</v>
      </c>
      <c r="I19" s="30">
        <f>SUM(I13:I18)</f>
        <v>-43434327</v>
      </c>
    </row>
    <row r="20" spans="1:9" x14ac:dyDescent="0.25">
      <c r="B20" s="23"/>
      <c r="C20" s="23"/>
      <c r="D20" s="23"/>
      <c r="E20" s="23"/>
      <c r="F20" s="23"/>
      <c r="G20" s="23"/>
      <c r="H20" s="23"/>
    </row>
    <row r="21" spans="1:9" x14ac:dyDescent="0.25">
      <c r="A21" s="41" t="s">
        <v>78</v>
      </c>
      <c r="B21" s="23"/>
      <c r="C21" s="23"/>
      <c r="D21" s="23"/>
      <c r="E21" s="23"/>
      <c r="F21" s="23"/>
      <c r="G21" s="23"/>
      <c r="H21" s="23"/>
    </row>
    <row r="22" spans="1:9" x14ac:dyDescent="0.25">
      <c r="A22" s="6" t="s">
        <v>43</v>
      </c>
      <c r="B22" s="23">
        <v>163910118</v>
      </c>
      <c r="C22" s="23">
        <v>-119870195</v>
      </c>
      <c r="D22" s="23">
        <v>-147782500</v>
      </c>
      <c r="E22" s="23">
        <v>720090002</v>
      </c>
      <c r="F22" s="23">
        <v>361609645</v>
      </c>
      <c r="G22" s="23">
        <v>-539816981</v>
      </c>
      <c r="H22" s="23">
        <v>233963034</v>
      </c>
      <c r="I22" s="1">
        <v>-458034934</v>
      </c>
    </row>
    <row r="23" spans="1:9" x14ac:dyDescent="0.25">
      <c r="A23" s="6" t="s">
        <v>44</v>
      </c>
      <c r="B23" s="23">
        <v>252725862</v>
      </c>
      <c r="C23" s="23">
        <v>289387036</v>
      </c>
      <c r="D23" s="23">
        <v>1113832091</v>
      </c>
      <c r="E23" s="23">
        <v>-779636933</v>
      </c>
      <c r="F23" s="23">
        <v>62233275</v>
      </c>
      <c r="G23" s="23">
        <v>-148983650</v>
      </c>
      <c r="H23" s="23">
        <v>-495187363</v>
      </c>
      <c r="I23" s="1">
        <v>197617713</v>
      </c>
    </row>
    <row r="24" spans="1:9" x14ac:dyDescent="0.25">
      <c r="A24" s="6" t="s">
        <v>49</v>
      </c>
      <c r="B24" s="23">
        <v>0</v>
      </c>
      <c r="C24" s="23">
        <v>0</v>
      </c>
      <c r="D24" s="23">
        <v>0</v>
      </c>
      <c r="E24" s="23">
        <v>0</v>
      </c>
      <c r="F24" s="23">
        <v>14059357</v>
      </c>
      <c r="G24" s="23">
        <v>10262055</v>
      </c>
      <c r="H24" s="23">
        <v>11134108</v>
      </c>
      <c r="I24" s="1">
        <v>12644986</v>
      </c>
    </row>
    <row r="25" spans="1:9" x14ac:dyDescent="0.25">
      <c r="A25" s="6" t="s">
        <v>54</v>
      </c>
      <c r="B25" s="23">
        <v>0</v>
      </c>
      <c r="C25" s="23">
        <v>0</v>
      </c>
      <c r="D25" s="23">
        <v>0</v>
      </c>
      <c r="E25" s="23">
        <v>0</v>
      </c>
      <c r="F25" s="23">
        <v>-185317600</v>
      </c>
      <c r="G25" s="23">
        <v>-292394914</v>
      </c>
      <c r="H25" s="23">
        <v>-214673571</v>
      </c>
      <c r="I25" s="1">
        <v>-226941379</v>
      </c>
    </row>
    <row r="26" spans="1:9" x14ac:dyDescent="0.25">
      <c r="A26" s="6" t="s">
        <v>13</v>
      </c>
      <c r="B26" s="23">
        <v>-62056800</v>
      </c>
      <c r="C26" s="23">
        <v>-65159640</v>
      </c>
      <c r="D26" s="23">
        <v>-71675604</v>
      </c>
      <c r="E26" s="23">
        <v>-120952581</v>
      </c>
      <c r="F26" s="23">
        <v>-127000210</v>
      </c>
      <c r="G26" s="23">
        <v>-133350219</v>
      </c>
      <c r="H26" s="23">
        <v>-196145137</v>
      </c>
      <c r="I26" s="1">
        <v>-233362883</v>
      </c>
    </row>
    <row r="27" spans="1:9" x14ac:dyDescent="0.25">
      <c r="A27" s="3"/>
      <c r="B27" s="34">
        <f t="shared" ref="B27:I27" si="2">SUM(B22:B26)</f>
        <v>354579180</v>
      </c>
      <c r="C27" s="34">
        <f t="shared" si="2"/>
        <v>104357201</v>
      </c>
      <c r="D27" s="34">
        <f t="shared" si="2"/>
        <v>894373987</v>
      </c>
      <c r="E27" s="34">
        <f t="shared" si="2"/>
        <v>-180499512</v>
      </c>
      <c r="F27" s="34">
        <f t="shared" si="2"/>
        <v>125584467</v>
      </c>
      <c r="G27" s="34">
        <f t="shared" si="2"/>
        <v>-1104283709</v>
      </c>
      <c r="H27" s="34">
        <f t="shared" si="2"/>
        <v>-660908929</v>
      </c>
      <c r="I27" s="34">
        <f t="shared" si="2"/>
        <v>-708076497</v>
      </c>
    </row>
    <row r="28" spans="1:9" x14ac:dyDescent="0.25">
      <c r="B28" s="23"/>
      <c r="C28" s="23"/>
      <c r="D28" s="23"/>
      <c r="E28" s="23"/>
      <c r="F28" s="23"/>
      <c r="G28" s="23"/>
      <c r="H28" s="23"/>
    </row>
    <row r="29" spans="1:9" x14ac:dyDescent="0.25">
      <c r="A29" s="3" t="s">
        <v>79</v>
      </c>
      <c r="B29" s="24">
        <f t="shared" ref="B29:G29" si="3">SUM(B10,B19,B27)</f>
        <v>-267003992</v>
      </c>
      <c r="C29" s="24">
        <f t="shared" si="3"/>
        <v>-60155528</v>
      </c>
      <c r="D29" s="24">
        <f t="shared" si="3"/>
        <v>29816816</v>
      </c>
      <c r="E29" s="24">
        <f t="shared" si="3"/>
        <v>-25308060</v>
      </c>
      <c r="F29" s="24">
        <f t="shared" si="3"/>
        <v>-19062960</v>
      </c>
      <c r="G29" s="24">
        <f t="shared" si="3"/>
        <v>-9085319</v>
      </c>
      <c r="H29" s="24">
        <f>SUM(H10,H19,H27)</f>
        <v>167775715</v>
      </c>
      <c r="I29" s="24">
        <f>SUM(I10,I19,I27)</f>
        <v>-4882511</v>
      </c>
    </row>
    <row r="30" spans="1:9" x14ac:dyDescent="0.25">
      <c r="A30" s="42" t="s">
        <v>80</v>
      </c>
      <c r="B30" s="23">
        <v>367091800</v>
      </c>
      <c r="C30" s="23">
        <v>100087807</v>
      </c>
      <c r="D30" s="23">
        <v>39932279</v>
      </c>
      <c r="E30" s="23">
        <v>69749095</v>
      </c>
      <c r="F30" s="23">
        <v>44441035</v>
      </c>
      <c r="G30" s="23">
        <v>25378075</v>
      </c>
      <c r="H30" s="23">
        <v>16292756</v>
      </c>
      <c r="I30" s="1">
        <v>184068471</v>
      </c>
    </row>
    <row r="31" spans="1:9" x14ac:dyDescent="0.25">
      <c r="A31" s="41" t="s">
        <v>81</v>
      </c>
      <c r="B31" s="24">
        <f>SUM(B29:B30)</f>
        <v>100087808</v>
      </c>
      <c r="C31" s="24">
        <f t="shared" ref="C31:I31" si="4">SUM(C29:C30)</f>
        <v>39932279</v>
      </c>
      <c r="D31" s="24">
        <f t="shared" si="4"/>
        <v>69749095</v>
      </c>
      <c r="E31" s="24">
        <f t="shared" si="4"/>
        <v>44441035</v>
      </c>
      <c r="F31" s="24">
        <f t="shared" si="4"/>
        <v>25378075</v>
      </c>
      <c r="G31" s="24">
        <f t="shared" si="4"/>
        <v>16292756</v>
      </c>
      <c r="H31" s="24">
        <f t="shared" si="4"/>
        <v>184068471</v>
      </c>
      <c r="I31" s="24">
        <f t="shared" si="4"/>
        <v>179185960</v>
      </c>
    </row>
    <row r="32" spans="1:9" x14ac:dyDescent="0.25">
      <c r="B32" s="23"/>
      <c r="C32" s="23"/>
      <c r="D32" s="23"/>
      <c r="E32" s="23"/>
      <c r="F32" s="23"/>
      <c r="G32" s="23"/>
      <c r="H32" s="23"/>
    </row>
    <row r="33" spans="1:9" ht="15.75" x14ac:dyDescent="0.25">
      <c r="A33" s="4"/>
      <c r="B33" s="35"/>
      <c r="C33" s="35"/>
      <c r="D33" s="35"/>
      <c r="E33" s="35"/>
      <c r="F33" s="35"/>
      <c r="G33" s="35"/>
      <c r="H33" s="23"/>
    </row>
    <row r="35" spans="1:9" x14ac:dyDescent="0.25">
      <c r="A35" s="41" t="s">
        <v>82</v>
      </c>
      <c r="B35" s="10">
        <f>B10/('1'!B43/10)</f>
        <v>-13.059141486969541</v>
      </c>
      <c r="C35" s="10">
        <f>C10/('1'!C43/10)</f>
        <v>-11.977294185061908</v>
      </c>
      <c r="D35" s="10">
        <f>D10/('1'!D43/10)</f>
        <v>-10.066921626914271</v>
      </c>
      <c r="E35" s="10">
        <f>E10/('1'!E43/10)</f>
        <v>3.2086337353980259</v>
      </c>
      <c r="F35" s="10">
        <f>F10/('1'!F43/10)</f>
        <v>-1.6039816740008503</v>
      </c>
      <c r="G35" s="10">
        <f>G10/('1'!G43/10)</f>
        <v>12.03413708047594</v>
      </c>
      <c r="H35" s="10">
        <f>H10/('1'!H43/10)</f>
        <v>9.458928081675543</v>
      </c>
      <c r="I35" s="10">
        <f>I10/('1'!I43/10)</f>
        <v>7.9985761338888155</v>
      </c>
    </row>
    <row r="36" spans="1:9" s="46" customFormat="1" x14ac:dyDescent="0.25">
      <c r="A36" s="44" t="s">
        <v>83</v>
      </c>
      <c r="B36" s="45">
        <f>'1'!B53</f>
        <v>65159640</v>
      </c>
      <c r="C36" s="45">
        <f>'1'!C53</f>
        <v>71675604</v>
      </c>
      <c r="D36" s="45">
        <f>'1'!D53</f>
        <v>80635054</v>
      </c>
      <c r="E36" s="45">
        <f>'1'!E53</f>
        <v>84666806</v>
      </c>
      <c r="F36" s="45">
        <f>'1'!F53</f>
        <v>88900146</v>
      </c>
      <c r="G36" s="45">
        <f>'1'!G53</f>
        <v>93345153</v>
      </c>
      <c r="H36" s="45">
        <f>'1'!H53</f>
        <v>93345153</v>
      </c>
      <c r="I36" s="45">
        <f>'1'!I53</f>
        <v>93345153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31.28515625" bestFit="1" customWidth="1"/>
  </cols>
  <sheetData>
    <row r="1" spans="1:8" ht="15.75" x14ac:dyDescent="0.25">
      <c r="A1" s="4" t="s">
        <v>18</v>
      </c>
    </row>
    <row r="2" spans="1:8" x14ac:dyDescent="0.25">
      <c r="A2" s="3" t="s">
        <v>84</v>
      </c>
    </row>
    <row r="3" spans="1:8" ht="15.75" x14ac:dyDescent="0.25">
      <c r="A3" s="4" t="s">
        <v>56</v>
      </c>
    </row>
    <row r="4" spans="1:8" x14ac:dyDescent="0.25">
      <c r="A4" s="3"/>
      <c r="B4">
        <v>2012</v>
      </c>
      <c r="C4">
        <v>2013</v>
      </c>
      <c r="D4">
        <v>2014</v>
      </c>
      <c r="E4">
        <v>2105</v>
      </c>
      <c r="F4">
        <v>2016</v>
      </c>
      <c r="G4">
        <v>2017</v>
      </c>
      <c r="H4">
        <v>2018</v>
      </c>
    </row>
    <row r="5" spans="1:8" x14ac:dyDescent="0.25">
      <c r="A5" s="6" t="s">
        <v>85</v>
      </c>
      <c r="B5" s="21">
        <f>'2'!B26/'1'!B21</f>
        <v>1.2422634443609399E-2</v>
      </c>
      <c r="C5" s="21">
        <f>'2'!C26/'1'!C21</f>
        <v>1.2393604216808568E-2</v>
      </c>
      <c r="D5" s="21">
        <f>'2'!D26/'1'!D21</f>
        <v>1.0583669724849056E-2</v>
      </c>
      <c r="E5" s="21">
        <f>'2'!E26/'1'!E21</f>
        <v>9.5691449941848264E-3</v>
      </c>
      <c r="F5" s="21">
        <f>'2'!F26/'1'!F21</f>
        <v>8.7420900469266372E-3</v>
      </c>
      <c r="G5" s="21">
        <f>'2'!G26/'1'!G21</f>
        <v>1.0646391795005991E-2</v>
      </c>
      <c r="H5" s="21">
        <f>'2'!H26/'1'!H21</f>
        <v>1.6167444788691553E-2</v>
      </c>
    </row>
    <row r="6" spans="1:8" x14ac:dyDescent="0.25">
      <c r="A6" s="6" t="s">
        <v>86</v>
      </c>
      <c r="B6" s="21">
        <f>'2'!B26/'1'!B42</f>
        <v>0.1555161415582583</v>
      </c>
      <c r="C6" s="21">
        <f>'2'!C26/'1'!C42</f>
        <v>0.15251547725632683</v>
      </c>
      <c r="D6" s="21">
        <f>'2'!D26/'1'!D42</f>
        <v>4.2427668488071141E-2</v>
      </c>
      <c r="E6" s="21">
        <f>'2'!E26/'1'!E42</f>
        <v>3.5474258044344793E-2</v>
      </c>
      <c r="F6" s="21">
        <f>'2'!F26/'1'!F42</f>
        <v>3.1952087914051693E-2</v>
      </c>
      <c r="G6" s="21">
        <f>'2'!G26/'1'!G42</f>
        <v>3.9580631411522758E-2</v>
      </c>
      <c r="H6" s="21">
        <f>'2'!H26/'1'!H42</f>
        <v>5.7786596944440646E-2</v>
      </c>
    </row>
    <row r="7" spans="1:8" x14ac:dyDescent="0.25">
      <c r="A7" s="6" t="s">
        <v>50</v>
      </c>
      <c r="B7" s="22">
        <f>('1'!B26+'1'!B29)/'1'!B42</f>
        <v>0.10252714609190375</v>
      </c>
      <c r="C7" s="22">
        <f>('1'!C26+'1'!C29)/'1'!C42</f>
        <v>1.0739201004041108E-2</v>
      </c>
      <c r="D7" s="22">
        <f>('1'!D26+'1'!D29)/'1'!D42</f>
        <v>0</v>
      </c>
      <c r="E7" s="22">
        <f>('1'!E26+'1'!E29)/'1'!E42</f>
        <v>0.10688089590218129</v>
      </c>
      <c r="F7" s="22">
        <f>('1'!F26+'1'!F29)/'1'!F42</f>
        <v>0.13384920052870602</v>
      </c>
      <c r="G7" s="22">
        <f>('1'!G26+'1'!G29)/'1'!G42</f>
        <v>5.5358824966287176E-2</v>
      </c>
      <c r="H7" s="22">
        <f>('1'!H26+'1'!H29)/'1'!H42</f>
        <v>4.7100256160023189E-2</v>
      </c>
    </row>
    <row r="8" spans="1:8" x14ac:dyDescent="0.25">
      <c r="A8" s="6" t="s">
        <v>51</v>
      </c>
      <c r="B8" s="22">
        <f>'1'!B12/'1'!B31</f>
        <v>1.1006090475171191</v>
      </c>
      <c r="C8" s="22">
        <f>'1'!C12/'1'!C31</f>
        <v>1.0933523437827521</v>
      </c>
      <c r="D8" s="22">
        <f>'1'!D12/'1'!D31</f>
        <v>1.0780538433109905</v>
      </c>
      <c r="E8" s="22">
        <f>'1'!E12/'1'!E31</f>
        <v>1.1391090890723079</v>
      </c>
      <c r="F8" s="22">
        <f>'1'!F12/'1'!F31</f>
        <v>1.1588467838129197</v>
      </c>
      <c r="G8" s="22">
        <f>'1'!G12/'1'!G31</f>
        <v>1.1169951293233988</v>
      </c>
      <c r="H8" s="22">
        <f>'1'!H12/'1'!H31</f>
        <v>1.1258275950424423</v>
      </c>
    </row>
    <row r="9" spans="1:8" x14ac:dyDescent="0.25">
      <c r="A9" s="6" t="s">
        <v>87</v>
      </c>
      <c r="B9" s="21">
        <f>'2'!B26/'2'!B5</f>
        <v>0.11260992642740621</v>
      </c>
      <c r="C9" s="21">
        <f>'2'!C26/'2'!C5</f>
        <v>0.11174351961410156</v>
      </c>
      <c r="D9" s="21">
        <f>'2'!D26/'2'!D5</f>
        <v>0.10657585261738536</v>
      </c>
      <c r="E9" s="21">
        <f>'2'!E26/'2'!E5</f>
        <v>8.0227292586945206E-2</v>
      </c>
      <c r="F9" s="21">
        <f>'2'!F26/'2'!F5</f>
        <v>7.1758419805710752E-2</v>
      </c>
      <c r="G9" s="21">
        <f>'2'!G26/'2'!G5</f>
        <v>6.8608950705071448E-2</v>
      </c>
      <c r="H9" s="21">
        <f>'2'!H26/'2'!H5</f>
        <v>9.4870667527208408E-2</v>
      </c>
    </row>
    <row r="10" spans="1:8" x14ac:dyDescent="0.25">
      <c r="A10" t="s">
        <v>52</v>
      </c>
      <c r="B10" s="20">
        <f>'2'!B14/'2'!B5</f>
        <v>0.13108346795489439</v>
      </c>
      <c r="C10" s="20">
        <f>'2'!C14/'2'!C5</f>
        <v>0.21640577995190718</v>
      </c>
      <c r="D10" s="20">
        <f>'2'!D14/'2'!D5</f>
        <v>0.23893661759199872</v>
      </c>
      <c r="E10" s="20">
        <f>'2'!E14/'2'!E5</f>
        <v>0.24418525068435881</v>
      </c>
      <c r="F10" s="20">
        <f>'2'!F14/'2'!F5</f>
        <v>0.23140473291086128</v>
      </c>
      <c r="G10" s="20">
        <f>'2'!G14/'2'!G5</f>
        <v>0.19820972945649765</v>
      </c>
      <c r="H10" s="20">
        <f>'2'!H14/'2'!H5</f>
        <v>0.19707872921995037</v>
      </c>
    </row>
    <row r="11" spans="1:8" x14ac:dyDescent="0.25">
      <c r="A11" s="6" t="s">
        <v>88</v>
      </c>
      <c r="B11" s="21">
        <f>'2'!B26/('1'!B42+'1'!B26+'1'!B29)</f>
        <v>0.14105425168850663</v>
      </c>
      <c r="C11" s="21">
        <f>'2'!C26/('1'!C42+'1'!C26+'1'!C29)</f>
        <v>0.15089498567466472</v>
      </c>
      <c r="D11" s="21">
        <f>'2'!D26/('1'!D42+'1'!D26+'1'!D29)</f>
        <v>4.2427668488071141E-2</v>
      </c>
      <c r="E11" s="21">
        <f>'2'!E26/('1'!E42+'1'!E26+'1'!E29)</f>
        <v>3.2048848413298275E-2</v>
      </c>
      <c r="F11" s="21">
        <f>'2'!F26/('1'!F42+'1'!F26+'1'!F29)</f>
        <v>2.8180191774314127E-2</v>
      </c>
      <c r="G11" s="21">
        <f>'2'!G26/('1'!G42+'1'!G26+'1'!G29)</f>
        <v>3.7504430223329152E-2</v>
      </c>
      <c r="H11" s="21">
        <f>'2'!H26/('1'!H42+'1'!H26+'1'!H29)</f>
        <v>5.5187262732948286E-2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2020-04-12T16:03:39Z</dcterms:modified>
</cp:coreProperties>
</file>