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12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C37" i="1" l="1"/>
  <c r="D37" i="1"/>
  <c r="E37" i="1"/>
  <c r="F37" i="1"/>
  <c r="G37" i="1"/>
  <c r="B37" i="1"/>
  <c r="D10" i="1" l="1"/>
  <c r="E10" i="1"/>
  <c r="F10" i="1"/>
  <c r="F24" i="1" s="1"/>
  <c r="G10" i="1"/>
  <c r="C10" i="1"/>
  <c r="B10" i="1"/>
  <c r="F36" i="1"/>
  <c r="C21" i="2"/>
  <c r="D21" i="2"/>
  <c r="E21" i="2"/>
  <c r="F21" i="2"/>
  <c r="G21" i="2"/>
  <c r="B21" i="2"/>
  <c r="G30" i="3" l="1"/>
  <c r="F29" i="3"/>
  <c r="F27" i="3"/>
  <c r="G29" i="3"/>
  <c r="G27" i="3"/>
  <c r="G9" i="3"/>
  <c r="G25" i="3" s="1"/>
  <c r="G23" i="3"/>
  <c r="G18" i="3"/>
  <c r="G14" i="3"/>
  <c r="G27" i="2"/>
  <c r="G8" i="2"/>
  <c r="G12" i="2" s="1"/>
  <c r="G14" i="2"/>
  <c r="G39" i="1"/>
  <c r="G38" i="1"/>
  <c r="G36" i="1"/>
  <c r="G15" i="1"/>
  <c r="G24" i="1"/>
  <c r="B15" i="1"/>
  <c r="G20" i="2" l="1"/>
  <c r="C39" i="1"/>
  <c r="D39" i="1"/>
  <c r="E39" i="1"/>
  <c r="F39" i="1"/>
  <c r="B39" i="1"/>
  <c r="G24" i="2" l="1"/>
  <c r="G26" i="2" s="1"/>
  <c r="F14" i="2"/>
  <c r="E14" i="2"/>
  <c r="C14" i="2"/>
  <c r="D14" i="2"/>
  <c r="B14" i="2"/>
  <c r="E8" i="2"/>
  <c r="E12" i="2" s="1"/>
  <c r="F8" i="2"/>
  <c r="F12" i="2" s="1"/>
  <c r="C8" i="2"/>
  <c r="C12" i="2" s="1"/>
  <c r="D8" i="2"/>
  <c r="D12" i="2" s="1"/>
  <c r="B8" i="2"/>
  <c r="B12" i="2" s="1"/>
  <c r="C23" i="3"/>
  <c r="D23" i="3"/>
  <c r="D25" i="3" s="1"/>
  <c r="D27" i="3" s="1"/>
  <c r="E23" i="3"/>
  <c r="F23" i="3"/>
  <c r="D18" i="3"/>
  <c r="E18" i="3"/>
  <c r="F18" i="3"/>
  <c r="C9" i="3"/>
  <c r="D9" i="3"/>
  <c r="E9" i="3"/>
  <c r="F9" i="3"/>
  <c r="D20" i="2" l="1"/>
  <c r="D24" i="2" s="1"/>
  <c r="F25" i="3"/>
  <c r="E25" i="3"/>
  <c r="E27" i="3" s="1"/>
  <c r="C20" i="2"/>
  <c r="C24" i="2" s="1"/>
  <c r="C26" i="2" s="1"/>
  <c r="F20" i="2"/>
  <c r="F24" i="2" s="1"/>
  <c r="E20" i="2"/>
  <c r="E24" i="2" s="1"/>
  <c r="E26" i="2" s="1"/>
  <c r="B20" i="2"/>
  <c r="B16" i="3"/>
  <c r="B18" i="3" s="1"/>
  <c r="C29" i="3"/>
  <c r="B9" i="3"/>
  <c r="B29" i="3" s="1"/>
  <c r="B23" i="3"/>
  <c r="C14" i="3"/>
  <c r="C18" i="3" s="1"/>
  <c r="C25" i="3" s="1"/>
  <c r="C27" i="3" s="1"/>
  <c r="B34" i="1"/>
  <c r="C15" i="1"/>
  <c r="B38" i="1"/>
  <c r="B36" i="1"/>
  <c r="C34" i="1"/>
  <c r="C36" i="1" s="1"/>
  <c r="C38" i="1"/>
  <c r="C24" i="1" l="1"/>
  <c r="B24" i="1"/>
  <c r="B24" i="2"/>
  <c r="B26" i="2" s="1"/>
  <c r="B25" i="3"/>
  <c r="B27" i="3" s="1"/>
  <c r="E29" i="3"/>
  <c r="D29" i="3"/>
  <c r="F26" i="2"/>
  <c r="D26" i="2"/>
  <c r="E38" i="1"/>
  <c r="F38" i="1"/>
  <c r="D38" i="1"/>
</calcChain>
</file>

<file path=xl/sharedStrings.xml><?xml version="1.0" encoding="utf-8"?>
<sst xmlns="http://schemas.openxmlformats.org/spreadsheetml/2006/main" count="84" uniqueCount="73">
  <si>
    <t>Eastland Insurance Company Limited</t>
  </si>
  <si>
    <t>Reserve &amp; Surplus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</si>
  <si>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</si>
  <si>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</si>
  <si>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</si>
  <si>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</si>
  <si>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Bank Overdraft</t>
  </si>
  <si>
    <t>-</t>
  </si>
  <si>
    <t>Provision For Income Tax</t>
  </si>
  <si>
    <t>Sundry Creditors</t>
  </si>
  <si>
    <t>Outdrawn On Current Account</t>
  </si>
  <si>
    <t>Unclaimed Dividend</t>
  </si>
  <si>
    <t>Deferred Tax</t>
  </si>
  <si>
    <t>Investment (At cost)</t>
  </si>
  <si>
    <t>Inventories</t>
  </si>
  <si>
    <t>Interest, Dividend &amp; Rent Outstanding</t>
  </si>
  <si>
    <t>Amount Due From Other Persons Or Bodies Carrying On Insurance Business</t>
  </si>
  <si>
    <t>Sundry Debtors</t>
  </si>
  <si>
    <t>Cash &amp; Bank Balances</t>
  </si>
  <si>
    <t>Fixed Assets</t>
  </si>
  <si>
    <t>Stock Of Stationary</t>
  </si>
  <si>
    <t>Income Statement</t>
  </si>
  <si>
    <t>Interest,Dividend &amp; Rents</t>
  </si>
  <si>
    <t>Other Income/ Misc Income</t>
  </si>
  <si>
    <t>Profit/Loss Transferred From:</t>
  </si>
  <si>
    <t>Fire Revenue Account</t>
  </si>
  <si>
    <t>Marine Revenue Account</t>
  </si>
  <si>
    <t>Miscellaneous Revenue Account</t>
  </si>
  <si>
    <t>Directors Fee</t>
  </si>
  <si>
    <t>Audit Fees</t>
  </si>
  <si>
    <t>Depreciation</t>
  </si>
  <si>
    <t>Other Expenses</t>
  </si>
  <si>
    <t>Interest On SOD</t>
  </si>
  <si>
    <t>Collection From Premium &amp; Other Income</t>
  </si>
  <si>
    <t>Income Tax Paid</t>
  </si>
  <si>
    <t>Payment For Management Exp. Re-Insurance &amp; Claim</t>
  </si>
  <si>
    <t>Acquisition Of Fixed Asset</t>
  </si>
  <si>
    <t>Disposal Of Fixed Assets</t>
  </si>
  <si>
    <t>Sales Of Share</t>
  </si>
  <si>
    <t>Interest Received</t>
  </si>
  <si>
    <t>Investment In Share/ Purchase of Share</t>
  </si>
  <si>
    <t>Investment In Bond/ Mutual Funds</t>
  </si>
  <si>
    <t>Dividend Received</t>
  </si>
  <si>
    <t>Increase In SOD Loan</t>
  </si>
  <si>
    <t>Loan Repayment To SOD Account</t>
  </si>
  <si>
    <t>Dividend Paid</t>
  </si>
  <si>
    <t>Balance Sheet</t>
  </si>
  <si>
    <t>As at year end</t>
  </si>
  <si>
    <t>Liabilities and Capital</t>
  </si>
  <si>
    <t>Shareholders’ Equity</t>
  </si>
  <si>
    <t>Issued, Subscribed and Paid-up Capital</t>
  </si>
  <si>
    <t>Balance of Fund &amp; Account</t>
  </si>
  <si>
    <t>Assets</t>
  </si>
  <si>
    <t>Net assets value per share</t>
  </si>
  <si>
    <t>Shares to calculate NAVPS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</si>
  <si>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</si>
  <si>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</si>
  <si>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</si>
  <si>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</si>
  <si>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</si>
  <si>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</si>
  <si>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</si>
  <si>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</si>
  <si>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</si>
  <si>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</si>
  <si>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</si>
  <si>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</si>
  <si>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</si>
  <si>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</si>
  <si>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</si>
  <si>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</si>
  <si>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Current</t>
  </si>
  <si>
    <t>Deferred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</si>
</sst>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 applyFill="1"/>
    <xf numFmtId="0" fontId="0" fillId="0" borderId="0" xfId="0" applyFont="1" applyFill="1"/>
    <xf numFmtId="0" fontId="3" fillId="0" borderId="0" xfId="0" applyFont="1"/>
    <xf numFmtId="0" fontId="0" fillId="0" borderId="0" xfId="0" applyFont="1"/>
    <xf numFmtId="0" fontId="4" fillId="0" borderId="0" xfId="0" applyFont="1" applyFill="1"/>
    <xf numFmtId="0" fontId="5" fillId="0" borderId="1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right" wrapText="1"/>
    </xf>
    <xf numFmtId="0" fontId="5" fillId="0" borderId="3" xfId="0" applyFont="1" applyFill="1" applyBorder="1" applyAlignment="1">
      <alignment horizontal="right" wrapText="1"/>
    </xf>
    <xf numFmtId="0" fontId="5" fillId="0" borderId="4" xfId="0" applyFont="1" applyFill="1" applyBorder="1" applyAlignment="1">
      <alignment vertical="top" wrapText="1"/>
    </xf>
    <xf numFmtId="3" fontId="5" fillId="0" borderId="0" xfId="0" applyNumberFormat="1" applyFont="1" applyFill="1" applyBorder="1" applyAlignment="1">
      <alignment vertical="top" wrapText="1"/>
    </xf>
    <xf numFmtId="4" fontId="5" fillId="0" borderId="0" xfId="0" applyNumberFormat="1" applyFont="1" applyFill="1" applyAlignment="1">
      <alignment horizontal="right" vertical="top" wrapText="1"/>
    </xf>
    <xf numFmtId="4" fontId="5" fillId="0" borderId="5" xfId="0" applyNumberFormat="1" applyFont="1" applyFill="1" applyBorder="1" applyAlignment="1">
      <alignment horizontal="right" vertical="top" wrapText="1"/>
    </xf>
    <xf numFmtId="0" fontId="6" fillId="0" borderId="4" xfId="0" applyFont="1" applyFill="1" applyBorder="1" applyAlignment="1">
      <alignment vertical="top" wrapText="1"/>
    </xf>
    <xf numFmtId="3" fontId="6" fillId="0" borderId="0" xfId="0" applyNumberFormat="1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5" fillId="0" borderId="0" xfId="0" applyFont="1" applyFill="1" applyAlignment="1">
      <alignment horizontal="right" vertical="top" wrapText="1"/>
    </xf>
    <xf numFmtId="0" fontId="5" fillId="0" borderId="5" xfId="0" applyFont="1" applyFill="1" applyBorder="1" applyAlignment="1">
      <alignment horizontal="right" vertical="top" wrapText="1"/>
    </xf>
    <xf numFmtId="0" fontId="6" fillId="0" borderId="6" xfId="0" applyFont="1" applyFill="1" applyBorder="1" applyAlignment="1">
      <alignment vertical="top" wrapText="1"/>
    </xf>
    <xf numFmtId="2" fontId="6" fillId="0" borderId="7" xfId="0" applyNumberFormat="1" applyFont="1" applyFill="1" applyBorder="1" applyAlignment="1">
      <alignment horizontal="right" vertical="top" wrapText="1"/>
    </xf>
    <xf numFmtId="0" fontId="6" fillId="0" borderId="7" xfId="0" applyFont="1" applyFill="1" applyBorder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7" fillId="0" borderId="0" xfId="0" applyFont="1" applyFill="1" applyAlignment="1">
      <alignment horizontal="right" vertical="top" wrapText="1"/>
    </xf>
    <xf numFmtId="0" fontId="7" fillId="0" borderId="5" xfId="0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4" fontId="8" fillId="0" borderId="0" xfId="0" applyNumberFormat="1" applyFont="1" applyFill="1" applyAlignment="1">
      <alignment horizontal="right" vertical="top" wrapText="1"/>
    </xf>
    <xf numFmtId="4" fontId="8" fillId="0" borderId="5" xfId="0" applyNumberFormat="1" applyFont="1" applyFill="1" applyBorder="1" applyAlignment="1">
      <alignment horizontal="right"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2" fontId="8" fillId="0" borderId="7" xfId="0" applyNumberFormat="1" applyFont="1" applyFill="1" applyBorder="1" applyAlignment="1">
      <alignment horizontal="right" vertical="top" wrapText="1"/>
    </xf>
    <xf numFmtId="0" fontId="5" fillId="0" borderId="4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right" wrapText="1"/>
    </xf>
    <xf numFmtId="0" fontId="5" fillId="0" borderId="5" xfId="0" applyFont="1" applyFill="1" applyBorder="1" applyAlignment="1">
      <alignment horizontal="right" wrapText="1"/>
    </xf>
    <xf numFmtId="0" fontId="6" fillId="0" borderId="10" xfId="0" applyFont="1" applyBorder="1" applyAlignment="1">
      <alignment horizontal="left"/>
    </xf>
    <xf numFmtId="0" fontId="9" fillId="0" borderId="0" xfId="0" applyFont="1"/>
    <xf numFmtId="0" fontId="10" fillId="0" borderId="4" xfId="0" applyFont="1" applyFill="1" applyBorder="1" applyAlignment="1">
      <alignment vertical="top" wrapText="1"/>
    </xf>
    <xf numFmtId="0" fontId="3" fillId="0" borderId="10" xfId="0" applyFont="1" applyBorder="1" applyAlignment="1">
      <alignment horizontal="left"/>
    </xf>
    <xf numFmtId="0" fontId="11" fillId="0" borderId="4" xfId="0" applyFont="1" applyFill="1" applyBorder="1" applyAlignment="1">
      <alignment vertical="top" wrapText="1"/>
    </xf>
    <xf numFmtId="0" fontId="3" fillId="0" borderId="10" xfId="0" applyFont="1" applyBorder="1"/>
    <xf numFmtId="164" fontId="0" fillId="0" borderId="0" xfId="0" applyNumberFormat="1" applyFont="1"/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right" wrapText="1"/>
    </xf>
    <xf numFmtId="0" fontId="1" fillId="0" borderId="3" xfId="0" applyFont="1" applyFill="1" applyBorder="1" applyAlignment="1">
      <alignment horizontal="right" wrapText="1"/>
    </xf>
    <xf numFmtId="0" fontId="1" fillId="0" borderId="4" xfId="0" applyFont="1" applyFill="1" applyBorder="1" applyAlignment="1">
      <alignment vertical="top" wrapText="1"/>
    </xf>
    <xf numFmtId="164" fontId="1" fillId="0" borderId="0" xfId="1" applyNumberFormat="1" applyFont="1" applyFill="1" applyBorder="1" applyAlignment="1">
      <alignment vertical="top" wrapText="1"/>
    </xf>
    <xf numFmtId="164" fontId="1" fillId="0" borderId="0" xfId="1" applyNumberFormat="1" applyFont="1" applyFill="1" applyAlignment="1">
      <alignment horizontal="right" vertical="top" wrapText="1"/>
    </xf>
    <xf numFmtId="164" fontId="1" fillId="0" borderId="5" xfId="1" applyNumberFormat="1" applyFont="1" applyFill="1" applyBorder="1" applyAlignment="1">
      <alignment horizontal="right" vertical="top" wrapText="1"/>
    </xf>
    <xf numFmtId="0" fontId="12" fillId="0" borderId="4" xfId="0" applyFont="1" applyFill="1" applyBorder="1" applyAlignment="1">
      <alignment vertical="top" wrapText="1"/>
    </xf>
    <xf numFmtId="164" fontId="12" fillId="0" borderId="0" xfId="1" applyNumberFormat="1" applyFont="1" applyFill="1" applyBorder="1" applyAlignment="1">
      <alignment vertical="top" wrapText="1"/>
    </xf>
    <xf numFmtId="2" fontId="12" fillId="0" borderId="7" xfId="0" applyNumberFormat="1" applyFont="1" applyFill="1" applyBorder="1" applyAlignment="1">
      <alignment horizontal="right" vertical="top" wrapText="1"/>
    </xf>
    <xf numFmtId="3" fontId="6" fillId="0" borderId="0" xfId="0" applyNumberFormat="1" applyFont="1" applyFill="1" applyAlignment="1">
      <alignment horizontal="right" vertical="top" wrapText="1"/>
    </xf>
    <xf numFmtId="4" fontId="13" fillId="2" borderId="8" xfId="0" applyNumberFormat="1" applyFont="1" applyFill="1" applyBorder="1" applyAlignment="1">
      <alignment horizontal="right" vertical="top" wrapText="1"/>
    </xf>
    <xf numFmtId="4" fontId="13" fillId="2" borderId="9" xfId="0" applyNumberFormat="1" applyFont="1" applyFill="1" applyBorder="1" applyAlignment="1">
      <alignment horizontal="right" vertical="top" wrapText="1"/>
    </xf>
    <xf numFmtId="0" fontId="0" fillId="0" borderId="1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horizontal="right" wrapText="1"/>
    </xf>
    <xf numFmtId="0" fontId="0" fillId="0" borderId="3" xfId="0" applyFont="1" applyFill="1" applyBorder="1" applyAlignment="1">
      <alignment horizontal="right" wrapText="1"/>
    </xf>
    <xf numFmtId="0" fontId="0" fillId="0" borderId="4" xfId="0" applyFont="1" applyFill="1" applyBorder="1" applyAlignment="1">
      <alignment vertical="top" wrapText="1"/>
    </xf>
    <xf numFmtId="164" fontId="0" fillId="0" borderId="0" xfId="1" applyNumberFormat="1" applyFont="1" applyFill="1" applyBorder="1" applyAlignment="1">
      <alignment vertical="top" wrapText="1"/>
    </xf>
    <xf numFmtId="164" fontId="0" fillId="0" borderId="0" xfId="1" applyNumberFormat="1" applyFont="1" applyFill="1" applyAlignment="1">
      <alignment horizontal="right" vertical="top" wrapText="1"/>
    </xf>
    <xf numFmtId="164" fontId="0" fillId="0" borderId="5" xfId="1" applyNumberFormat="1" applyFont="1" applyFill="1" applyBorder="1" applyAlignment="1">
      <alignment horizontal="right" vertical="top" wrapText="1"/>
    </xf>
    <xf numFmtId="0" fontId="3" fillId="0" borderId="4" xfId="0" applyFont="1" applyFill="1" applyBorder="1" applyAlignment="1">
      <alignment vertical="top" wrapText="1"/>
    </xf>
    <xf numFmtId="164" fontId="3" fillId="0" borderId="0" xfId="1" applyNumberFormat="1" applyFont="1" applyFill="1" applyBorder="1" applyAlignment="1">
      <alignment vertical="top" wrapText="1"/>
    </xf>
    <xf numFmtId="2" fontId="3" fillId="0" borderId="7" xfId="0" applyNumberFormat="1" applyFont="1" applyFill="1" applyBorder="1" applyAlignment="1">
      <alignment horizontal="right" vertical="top" wrapText="1"/>
    </xf>
    <xf numFmtId="0" fontId="6" fillId="0" borderId="0" xfId="0" applyFont="1"/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right" wrapText="1"/>
    </xf>
    <xf numFmtId="0" fontId="0" fillId="0" borderId="5" xfId="0" applyFont="1" applyFill="1" applyBorder="1" applyAlignment="1">
      <alignment horizontal="right" wrapText="1"/>
    </xf>
    <xf numFmtId="0" fontId="3" fillId="0" borderId="11" xfId="0" applyFont="1" applyBorder="1"/>
    <xf numFmtId="0" fontId="3" fillId="0" borderId="0" xfId="0" applyFont="1" applyBorder="1"/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right" wrapText="1"/>
    </xf>
    <xf numFmtId="0" fontId="1" fillId="0" borderId="5" xfId="0" applyFont="1" applyFill="1" applyBorder="1" applyAlignment="1">
      <alignment horizontal="right" wrapText="1"/>
    </xf>
    <xf numFmtId="0" fontId="3" fillId="0" borderId="12" xfId="0" applyFont="1" applyBorder="1" applyAlignment="1">
      <alignment vertical="top" wrapText="1"/>
    </xf>
    <xf numFmtId="3" fontId="0" fillId="0" borderId="0" xfId="0" applyNumberFormat="1" applyFont="1"/>
    <xf numFmtId="3" fontId="3" fillId="0" borderId="0" xfId="0" applyNumberFormat="1" applyFont="1"/>
    <xf numFmtId="2" fontId="5" fillId="0" borderId="0" xfId="0" applyNumberFormat="1" applyFont="1" applyFill="1" applyAlignment="1">
      <alignment horizontal="right" vertical="top" wrapText="1"/>
    </xf>
    <xf numFmtId="3" fontId="0" fillId="0" borderId="0" xfId="0" applyNumberFormat="1" applyFont="1" applyFill="1" applyBorder="1"/>
    <xf numFmtId="2" fontId="0" fillId="0" borderId="0" xfId="0" applyNumberFormat="1" applyFont="1"/>
    <xf numFmtId="164" fontId="0" fillId="0" borderId="0" xfId="1" applyNumberFormat="1" applyFont="1"/>
    <xf numFmtId="3" fontId="1" fillId="0" borderId="0" xfId="0" applyNumberFormat="1" applyFont="1" applyFill="1"/>
    <xf numFmtId="164" fontId="1" fillId="0" borderId="0" xfId="1" applyNumberFormat="1" applyFont="1" applyFill="1" applyBorder="1" applyAlignment="1">
      <alignment horizontal="right" vertical="top" wrapText="1"/>
    </xf>
    <xf numFmtId="0" fontId="6" fillId="0" borderId="0" xfId="0" applyFont="1" applyFill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zoomScale="89" zoomScaleNormal="89"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A28" sqref="A28:XFD28"/>
    </sheetView>
  </sheetViews>
  <sheetFormatPr defaultRowHeight="15" x14ac:dyDescent="0.25"/>
  <cols>
    <col min="1" max="1" width="56.7109375" style="4" customWidth="1"/>
    <col min="2" max="2" width="15.85546875" style="4" customWidth="1"/>
    <col min="3" max="3" width="16" style="4" bestFit="1" customWidth="1"/>
    <col min="4" max="6" width="19.28515625" style="4" bestFit="1" customWidth="1"/>
    <col min="7" max="7" width="14.28515625" style="4" bestFit="1" customWidth="1"/>
    <col min="8" max="16384" width="9.140625" style="4"/>
  </cols>
  <sheetData>
    <row r="1" spans="1:7" ht="18.75" x14ac:dyDescent="0.3">
      <c r="A1" s="5" t="s">
        <v>0</v>
      </c>
      <c r="B1" s="5"/>
      <c r="C1" s="5"/>
    </row>
    <row r="2" spans="1:7" x14ac:dyDescent="0.25">
      <c r="A2" s="3" t="s">
        <v>46</v>
      </c>
    </row>
    <row r="3" spans="1:7" ht="15.75" thickBot="1" x14ac:dyDescent="0.3">
      <c r="A3" s="3" t="s">
        <v>47</v>
      </c>
    </row>
    <row r="4" spans="1:7" ht="15.75" x14ac:dyDescent="0.25">
      <c r="A4" s="6"/>
      <c r="B4" s="7">
        <v>2013</v>
      </c>
      <c r="C4" s="7">
        <v>2014</v>
      </c>
      <c r="D4" s="8">
        <v>2015</v>
      </c>
      <c r="E4" s="8">
        <v>2016</v>
      </c>
      <c r="F4" s="9">
        <v>2017</v>
      </c>
      <c r="G4" s="40">
        <v>2018</v>
      </c>
    </row>
    <row r="5" spans="1:7" ht="15.75" x14ac:dyDescent="0.25">
      <c r="A5" s="42" t="s">
        <v>48</v>
      </c>
      <c r="B5" s="39"/>
      <c r="C5" s="39"/>
      <c r="D5" s="40"/>
      <c r="E5" s="40"/>
      <c r="F5" s="41"/>
    </row>
    <row r="6" spans="1:7" ht="15.75" x14ac:dyDescent="0.25">
      <c r="A6" s="38"/>
      <c r="B6" s="39"/>
      <c r="C6" s="39"/>
      <c r="D6" s="40"/>
      <c r="E6" s="40"/>
      <c r="F6" s="41"/>
    </row>
    <row r="7" spans="1:7" ht="15.75" x14ac:dyDescent="0.25">
      <c r="A7" s="43" t="s">
        <v>49</v>
      </c>
      <c r="B7" s="39"/>
      <c r="C7" s="39"/>
      <c r="D7" s="40"/>
      <c r="E7" s="40"/>
      <c r="F7" s="41"/>
    </row>
    <row r="8" spans="1:7" ht="15.75" x14ac:dyDescent="0.25">
      <c r="A8" s="44" t="s">
        <v>50</v>
      </c>
      <c r="B8" s="11">
        <v>491665590</v>
      </c>
      <c r="C8" s="11">
        <v>540832140</v>
      </c>
      <c r="D8" s="12">
        <v>594915350</v>
      </c>
      <c r="E8" s="12">
        <v>654406880</v>
      </c>
      <c r="F8" s="13">
        <v>687127220</v>
      </c>
      <c r="G8" s="84">
        <v>738661760</v>
      </c>
    </row>
    <row r="9" spans="1:7" ht="15.75" x14ac:dyDescent="0.25">
      <c r="A9" s="44" t="s">
        <v>1</v>
      </c>
      <c r="B9" s="15">
        <v>643970329</v>
      </c>
      <c r="C9" s="15">
        <v>685616930</v>
      </c>
      <c r="D9" s="12">
        <v>942587530</v>
      </c>
      <c r="E9" s="12">
        <v>1011080779</v>
      </c>
      <c r="F9" s="13">
        <v>908021787</v>
      </c>
      <c r="G9" s="84">
        <v>899448951</v>
      </c>
    </row>
    <row r="10" spans="1:7" ht="15.75" x14ac:dyDescent="0.25">
      <c r="A10" s="14"/>
      <c r="B10" s="15">
        <f t="shared" ref="B10:G10" si="0">B8+B9</f>
        <v>1135635919</v>
      </c>
      <c r="C10" s="15">
        <f t="shared" si="0"/>
        <v>1226449070</v>
      </c>
      <c r="D10" s="15">
        <f t="shared" si="0"/>
        <v>1537502880</v>
      </c>
      <c r="E10" s="15">
        <f t="shared" si="0"/>
        <v>1665487659</v>
      </c>
      <c r="F10" s="15">
        <f t="shared" si="0"/>
        <v>1595149007</v>
      </c>
      <c r="G10" s="15">
        <f t="shared" si="0"/>
        <v>1638110711</v>
      </c>
    </row>
    <row r="11" spans="1:7" ht="15.75" x14ac:dyDescent="0.25">
      <c r="A11" s="14"/>
      <c r="B11" s="15"/>
      <c r="C11" s="15"/>
      <c r="D11" s="16"/>
      <c r="E11" s="16"/>
      <c r="F11" s="17"/>
    </row>
    <row r="12" spans="1:7" ht="15.75" x14ac:dyDescent="0.25">
      <c r="A12" s="44" t="s">
        <v>51</v>
      </c>
      <c r="B12" s="15">
        <v>154676852</v>
      </c>
      <c r="C12" s="15">
        <v>143320455</v>
      </c>
      <c r="D12" s="16">
        <v>154681374</v>
      </c>
      <c r="E12" s="16">
        <v>142917903</v>
      </c>
      <c r="F12" s="17">
        <v>183391998</v>
      </c>
      <c r="G12" s="84">
        <v>205543699</v>
      </c>
    </row>
    <row r="13" spans="1:7" ht="15.75" x14ac:dyDescent="0.25">
      <c r="A13" s="44" t="s">
        <v>2</v>
      </c>
      <c r="B13" s="15">
        <v>10828032</v>
      </c>
      <c r="C13" s="15">
        <v>5441360</v>
      </c>
      <c r="D13" s="16">
        <v>3877447</v>
      </c>
      <c r="E13" s="16">
        <v>24687638</v>
      </c>
      <c r="F13" s="17">
        <v>31093792</v>
      </c>
      <c r="G13" s="84">
        <v>35600108</v>
      </c>
    </row>
    <row r="14" spans="1:7" ht="15.75" x14ac:dyDescent="0.25">
      <c r="A14" s="44"/>
      <c r="B14" s="15"/>
      <c r="C14" s="15"/>
      <c r="D14" s="16"/>
      <c r="E14" s="16"/>
      <c r="F14" s="17"/>
    </row>
    <row r="15" spans="1:7" ht="15.75" x14ac:dyDescent="0.25">
      <c r="A15" s="44" t="s">
        <v>3</v>
      </c>
      <c r="B15" s="15">
        <f>SUM(B16:B23)</f>
        <v>416674777</v>
      </c>
      <c r="C15" s="19">
        <f>SUM(C16:C23)</f>
        <v>408737936</v>
      </c>
      <c r="D15" s="16">
        <v>474051657</v>
      </c>
      <c r="E15" s="16">
        <v>514158753</v>
      </c>
      <c r="F15" s="17">
        <v>596171850</v>
      </c>
      <c r="G15" s="85">
        <f>SUM(G16:G23)</f>
        <v>542348913</v>
      </c>
    </row>
    <row r="16" spans="1:7" ht="31.5" x14ac:dyDescent="0.25">
      <c r="A16" s="10" t="s">
        <v>4</v>
      </c>
      <c r="B16" s="11">
        <v>47283299</v>
      </c>
      <c r="C16" s="18">
        <v>32069800</v>
      </c>
      <c r="D16" s="12">
        <v>15023000</v>
      </c>
      <c r="E16" s="12">
        <v>16075003</v>
      </c>
      <c r="F16" s="13">
        <v>15058872</v>
      </c>
      <c r="G16" s="84">
        <v>34295045</v>
      </c>
    </row>
    <row r="17" spans="1:7" ht="31.5" x14ac:dyDescent="0.25">
      <c r="A17" s="10" t="s">
        <v>5</v>
      </c>
      <c r="B17" s="11">
        <v>29630209</v>
      </c>
      <c r="C17" s="18">
        <v>7627908</v>
      </c>
      <c r="D17" s="12">
        <v>5151030</v>
      </c>
      <c r="E17" s="12">
        <v>3673970</v>
      </c>
      <c r="F17" s="13">
        <v>5990597</v>
      </c>
      <c r="G17" s="84">
        <v>8691282</v>
      </c>
    </row>
    <row r="18" spans="1:7" ht="15.75" x14ac:dyDescent="0.25">
      <c r="A18" s="10" t="s">
        <v>6</v>
      </c>
      <c r="B18" s="18"/>
      <c r="C18" s="18"/>
      <c r="D18" s="12">
        <v>178433051</v>
      </c>
      <c r="E18" s="20" t="s">
        <v>7</v>
      </c>
      <c r="F18" s="21" t="s">
        <v>7</v>
      </c>
    </row>
    <row r="19" spans="1:7" ht="15.75" x14ac:dyDescent="0.25">
      <c r="A19" s="10" t="s">
        <v>8</v>
      </c>
      <c r="B19" s="11">
        <v>195353418</v>
      </c>
      <c r="C19" s="18">
        <v>218236418</v>
      </c>
      <c r="D19" s="12">
        <v>231428418</v>
      </c>
      <c r="E19" s="12">
        <v>243264418</v>
      </c>
      <c r="F19" s="13">
        <v>256350418</v>
      </c>
      <c r="G19" s="84">
        <v>210284652</v>
      </c>
    </row>
    <row r="20" spans="1:7" ht="15.75" x14ac:dyDescent="0.25">
      <c r="A20" s="10" t="s">
        <v>9</v>
      </c>
      <c r="B20" s="11">
        <v>41891523</v>
      </c>
      <c r="C20" s="18">
        <v>33140416</v>
      </c>
      <c r="D20" s="12">
        <v>39031244</v>
      </c>
      <c r="E20" s="12">
        <v>60171209</v>
      </c>
      <c r="F20" s="13">
        <v>75561917</v>
      </c>
      <c r="G20" s="84">
        <v>81302625</v>
      </c>
    </row>
    <row r="21" spans="1:7" ht="15.75" x14ac:dyDescent="0.25">
      <c r="A21" s="10" t="s">
        <v>10</v>
      </c>
      <c r="B21" s="11">
        <v>99829879</v>
      </c>
      <c r="C21" s="18">
        <v>114940569</v>
      </c>
      <c r="D21" s="20" t="s">
        <v>7</v>
      </c>
      <c r="E21" s="12">
        <v>186197012</v>
      </c>
      <c r="F21" s="13">
        <v>236678938</v>
      </c>
      <c r="G21" s="84">
        <v>200883278</v>
      </c>
    </row>
    <row r="22" spans="1:7" ht="15.75" x14ac:dyDescent="0.25">
      <c r="A22" s="10" t="s">
        <v>11</v>
      </c>
      <c r="B22" s="18"/>
      <c r="C22" s="18"/>
      <c r="D22" s="12">
        <v>2431914</v>
      </c>
      <c r="E22" s="12">
        <v>3017141</v>
      </c>
      <c r="F22" s="13">
        <v>4876108</v>
      </c>
      <c r="G22" s="84">
        <v>5098031</v>
      </c>
    </row>
    <row r="23" spans="1:7" ht="15.75" x14ac:dyDescent="0.25">
      <c r="A23" s="10" t="s">
        <v>12</v>
      </c>
      <c r="B23" s="11">
        <v>2686449</v>
      </c>
      <c r="C23" s="18">
        <v>2722825</v>
      </c>
      <c r="D23" s="12">
        <v>2553000</v>
      </c>
      <c r="E23" s="12">
        <v>1760000</v>
      </c>
      <c r="F23" s="13">
        <v>1655000</v>
      </c>
      <c r="G23" s="84">
        <v>1794000</v>
      </c>
    </row>
    <row r="24" spans="1:7" ht="15.75" x14ac:dyDescent="0.25">
      <c r="A24" s="14"/>
      <c r="B24" s="15">
        <f>B15+B13+B12+B10</f>
        <v>1717815580</v>
      </c>
      <c r="C24" s="15">
        <f>C15+C13+C12+C10</f>
        <v>1783948821</v>
      </c>
      <c r="D24" s="16">
        <v>2170113358</v>
      </c>
      <c r="E24" s="16">
        <v>2347251953</v>
      </c>
      <c r="F24" s="85">
        <f>F10+F12+F13+F15</f>
        <v>2405806647</v>
      </c>
      <c r="G24" s="85">
        <f>G10+G12+G13+G15</f>
        <v>2421603431</v>
      </c>
    </row>
    <row r="25" spans="1:7" ht="15.75" x14ac:dyDescent="0.25">
      <c r="A25" s="14"/>
      <c r="B25" s="15"/>
      <c r="C25" s="15"/>
      <c r="D25" s="16"/>
      <c r="E25" s="16"/>
      <c r="F25" s="17"/>
    </row>
    <row r="26" spans="1:7" ht="15.75" x14ac:dyDescent="0.25">
      <c r="A26" s="45" t="s">
        <v>52</v>
      </c>
      <c r="B26" s="15"/>
      <c r="C26" s="15"/>
      <c r="D26" s="16"/>
      <c r="E26" s="16"/>
      <c r="F26" s="17"/>
    </row>
    <row r="27" spans="1:7" ht="15.75" x14ac:dyDescent="0.25">
      <c r="A27" s="46" t="s">
        <v>13</v>
      </c>
      <c r="B27" s="15">
        <v>326001364</v>
      </c>
      <c r="C27" s="15">
        <v>351263210</v>
      </c>
      <c r="D27" s="16">
        <v>558751092</v>
      </c>
      <c r="E27" s="16">
        <v>601117410</v>
      </c>
      <c r="F27" s="17">
        <v>566179090</v>
      </c>
      <c r="G27" s="84">
        <v>505654023</v>
      </c>
    </row>
    <row r="28" spans="1:7" ht="15.75" x14ac:dyDescent="0.25">
      <c r="A28" s="46"/>
      <c r="B28" s="15"/>
      <c r="C28" s="15"/>
      <c r="D28" s="16"/>
      <c r="E28" s="16"/>
      <c r="F28" s="17"/>
      <c r="G28" s="84"/>
    </row>
    <row r="29" spans="1:7" ht="15.75" x14ac:dyDescent="0.25">
      <c r="A29" s="10" t="s">
        <v>14</v>
      </c>
      <c r="B29" s="18"/>
      <c r="C29" s="18"/>
      <c r="D29" s="12">
        <v>269847</v>
      </c>
      <c r="E29" s="12">
        <v>362330</v>
      </c>
      <c r="F29" s="21" t="s">
        <v>7</v>
      </c>
    </row>
    <row r="30" spans="1:7" ht="15.75" x14ac:dyDescent="0.25">
      <c r="A30" s="10" t="s">
        <v>15</v>
      </c>
      <c r="B30" s="11">
        <v>14981737</v>
      </c>
      <c r="C30" s="11">
        <v>13056317</v>
      </c>
      <c r="D30" s="12">
        <v>11580057</v>
      </c>
      <c r="E30" s="12">
        <v>9760116</v>
      </c>
      <c r="F30" s="13">
        <v>10190258</v>
      </c>
      <c r="G30" s="84">
        <v>12307108</v>
      </c>
    </row>
    <row r="31" spans="1:7" ht="31.5" x14ac:dyDescent="0.25">
      <c r="A31" s="10" t="s">
        <v>16</v>
      </c>
      <c r="B31" s="11">
        <v>20472437</v>
      </c>
      <c r="C31" s="11">
        <v>13786972</v>
      </c>
      <c r="D31" s="12">
        <v>120092018</v>
      </c>
      <c r="E31" s="12">
        <v>253479233</v>
      </c>
      <c r="F31" s="13">
        <v>379595521</v>
      </c>
      <c r="G31" s="84">
        <v>491016634</v>
      </c>
    </row>
    <row r="32" spans="1:7" ht="15.75" x14ac:dyDescent="0.25">
      <c r="A32" s="10" t="s">
        <v>17</v>
      </c>
      <c r="B32" s="11">
        <v>289077346</v>
      </c>
      <c r="C32" s="11">
        <v>272923027</v>
      </c>
      <c r="D32" s="12">
        <v>265381132</v>
      </c>
      <c r="E32" s="12">
        <v>297972555</v>
      </c>
      <c r="F32" s="13">
        <v>281621012</v>
      </c>
      <c r="G32" s="84">
        <v>279887991</v>
      </c>
    </row>
    <row r="33" spans="1:7" ht="15.75" x14ac:dyDescent="0.25">
      <c r="A33" s="10" t="s">
        <v>18</v>
      </c>
      <c r="B33" s="11">
        <v>488862912</v>
      </c>
      <c r="C33" s="11">
        <v>503758766</v>
      </c>
      <c r="D33" s="12">
        <v>579795229</v>
      </c>
      <c r="E33" s="12">
        <v>550669621</v>
      </c>
      <c r="F33" s="13">
        <v>609539676</v>
      </c>
      <c r="G33" s="84">
        <v>577342607</v>
      </c>
    </row>
    <row r="34" spans="1:7" ht="15.75" x14ac:dyDescent="0.25">
      <c r="A34" s="10" t="s">
        <v>19</v>
      </c>
      <c r="B34" s="18">
        <f>577945205+474579</f>
        <v>578419784</v>
      </c>
      <c r="C34" s="18">
        <f>628392899+767630</f>
        <v>629160529</v>
      </c>
      <c r="D34" s="12">
        <v>634243983</v>
      </c>
      <c r="E34" s="12">
        <v>633890688</v>
      </c>
      <c r="F34" s="13">
        <v>558346158</v>
      </c>
      <c r="G34" s="84">
        <v>555148209</v>
      </c>
    </row>
    <row r="35" spans="1:7" ht="15.75" x14ac:dyDescent="0.25">
      <c r="A35" s="10" t="s">
        <v>20</v>
      </c>
      <c r="B35" s="18"/>
      <c r="C35" s="18"/>
      <c r="D35" s="20" t="s">
        <v>7</v>
      </c>
      <c r="E35" s="20" t="s">
        <v>7</v>
      </c>
      <c r="F35" s="13">
        <v>334932</v>
      </c>
      <c r="G35" s="84">
        <v>246859</v>
      </c>
    </row>
    <row r="36" spans="1:7" ht="15.75" x14ac:dyDescent="0.25">
      <c r="A36" s="14"/>
      <c r="B36" s="15">
        <f>SUM(B27:B35)</f>
        <v>1717815580</v>
      </c>
      <c r="C36" s="15">
        <f>SUM(C27:C35)</f>
        <v>1783948821</v>
      </c>
      <c r="D36" s="16">
        <v>2170113358</v>
      </c>
      <c r="E36" s="16">
        <v>2347251953</v>
      </c>
      <c r="F36" s="84">
        <f>SUM(F27:F35)</f>
        <v>2405806647</v>
      </c>
      <c r="G36" s="84">
        <f>SUM(G27:G35)</f>
        <v>2421603431</v>
      </c>
    </row>
    <row r="37" spans="1:7" ht="15.75" x14ac:dyDescent="0.25">
      <c r="A37" s="14"/>
      <c r="B37" s="84">
        <f>B24-B36</f>
        <v>0</v>
      </c>
      <c r="C37" s="84">
        <f t="shared" ref="C37:G37" si="1">C24-C36</f>
        <v>0</v>
      </c>
      <c r="D37" s="84">
        <f t="shared" si="1"/>
        <v>0</v>
      </c>
      <c r="E37" s="84">
        <f t="shared" si="1"/>
        <v>0</v>
      </c>
      <c r="F37" s="84">
        <f t="shared" si="1"/>
        <v>0</v>
      </c>
      <c r="G37" s="84">
        <f t="shared" si="1"/>
        <v>0</v>
      </c>
    </row>
    <row r="38" spans="1:7" ht="16.5" thickBot="1" x14ac:dyDescent="0.3">
      <c r="A38" s="47" t="s">
        <v>53</v>
      </c>
      <c r="B38" s="23">
        <f t="shared" ref="B38:G38" si="2">B10/(B8/10)</f>
        <v>23.097730288589037</v>
      </c>
      <c r="C38" s="23">
        <f t="shared" si="2"/>
        <v>22.677074443098</v>
      </c>
      <c r="D38" s="23">
        <f t="shared" si="2"/>
        <v>25.844061344189555</v>
      </c>
      <c r="E38" s="23">
        <f t="shared" si="2"/>
        <v>25.450338465267969</v>
      </c>
      <c r="F38" s="23">
        <f t="shared" si="2"/>
        <v>23.214755005630543</v>
      </c>
      <c r="G38" s="23">
        <f t="shared" si="2"/>
        <v>22.17673635900686</v>
      </c>
    </row>
    <row r="39" spans="1:7" ht="15.75" x14ac:dyDescent="0.25">
      <c r="A39" s="47" t="s">
        <v>54</v>
      </c>
      <c r="B39" s="18">
        <f>B8/10</f>
        <v>49166559</v>
      </c>
      <c r="C39" s="18">
        <f t="shared" ref="C39:G39" si="3">C8/10</f>
        <v>54083214</v>
      </c>
      <c r="D39" s="18">
        <f t="shared" si="3"/>
        <v>59491535</v>
      </c>
      <c r="E39" s="18">
        <f t="shared" si="3"/>
        <v>65440688</v>
      </c>
      <c r="F39" s="18">
        <f t="shared" si="3"/>
        <v>68712722</v>
      </c>
      <c r="G39" s="18">
        <f t="shared" si="3"/>
        <v>73866176</v>
      </c>
    </row>
    <row r="40" spans="1:7" ht="15.75" x14ac:dyDescent="0.25">
      <c r="A40" s="10"/>
      <c r="B40" s="18"/>
      <c r="C40" s="18"/>
      <c r="D40" s="12"/>
      <c r="E40" s="12"/>
      <c r="F40" s="13"/>
    </row>
    <row r="41" spans="1:7" ht="15.75" x14ac:dyDescent="0.25">
      <c r="A41" s="10"/>
      <c r="B41" s="18"/>
      <c r="C41" s="18"/>
      <c r="D41" s="12"/>
      <c r="E41" s="12"/>
      <c r="F41" s="13"/>
    </row>
    <row r="42" spans="1:7" ht="15.75" x14ac:dyDescent="0.25">
      <c r="A42" s="10"/>
      <c r="B42" s="18"/>
      <c r="C42" s="18"/>
      <c r="D42" s="12"/>
      <c r="E42" s="12"/>
      <c r="F42" s="13"/>
    </row>
    <row r="43" spans="1:7" ht="15.75" x14ac:dyDescent="0.25">
      <c r="A43" s="14"/>
      <c r="B43" s="19"/>
      <c r="C43" s="19"/>
      <c r="D43" s="16"/>
      <c r="E43" s="16"/>
      <c r="F43" s="17"/>
    </row>
    <row r="44" spans="1:7" ht="16.5" thickBot="1" x14ac:dyDescent="0.3">
      <c r="A44" s="22"/>
      <c r="B44" s="24"/>
      <c r="C44" s="24"/>
      <c r="D44" s="23"/>
      <c r="E44" s="23"/>
      <c r="F44" s="23"/>
    </row>
    <row r="45" spans="1:7" ht="15.75" x14ac:dyDescent="0.25">
      <c r="A45" s="25"/>
      <c r="B45" s="26"/>
      <c r="C45" s="26"/>
      <c r="D45" s="27"/>
      <c r="E45" s="27"/>
      <c r="F45" s="28"/>
    </row>
    <row r="46" spans="1:7" ht="15.75" x14ac:dyDescent="0.25">
      <c r="A46" s="25"/>
      <c r="B46" s="26"/>
      <c r="C46" s="26"/>
      <c r="D46" s="27"/>
      <c r="E46" s="27"/>
      <c r="F46" s="28"/>
    </row>
    <row r="47" spans="1:7" ht="15.75" x14ac:dyDescent="0.25">
      <c r="A47" s="25"/>
      <c r="B47" s="26"/>
      <c r="C47" s="26"/>
      <c r="D47" s="29"/>
      <c r="E47" s="27"/>
      <c r="F47" s="30"/>
    </row>
    <row r="48" spans="1:7" ht="15.75" x14ac:dyDescent="0.25">
      <c r="A48" s="25"/>
      <c r="B48" s="26"/>
      <c r="C48" s="26"/>
      <c r="D48" s="27"/>
      <c r="E48" s="27"/>
      <c r="F48" s="28"/>
    </row>
    <row r="49" spans="1:6" ht="15.75" x14ac:dyDescent="0.25">
      <c r="A49" s="31"/>
      <c r="B49" s="32"/>
      <c r="C49" s="32"/>
      <c r="D49" s="33"/>
      <c r="E49" s="33"/>
      <c r="F49" s="34"/>
    </row>
    <row r="50" spans="1:6" ht="16.5" thickBot="1" x14ac:dyDescent="0.3">
      <c r="A50" s="35"/>
      <c r="B50" s="36"/>
      <c r="C50" s="36"/>
      <c r="D50" s="37"/>
      <c r="E50" s="37"/>
      <c r="F50" s="3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pane xSplit="1" ySplit="4" topLeftCell="F11" activePane="bottomRight" state="frozen"/>
      <selection pane="topRight" activeCell="B1" sqref="B1"/>
      <selection pane="bottomLeft" activeCell="A5" sqref="A5"/>
      <selection pane="bottomRight" activeCell="F18" sqref="F18:G18"/>
    </sheetView>
  </sheetViews>
  <sheetFormatPr defaultRowHeight="15" x14ac:dyDescent="0.25"/>
  <cols>
    <col min="1" max="1" width="45.85546875" style="4" customWidth="1"/>
    <col min="2" max="3" width="16.42578125" style="4" customWidth="1"/>
    <col min="4" max="6" width="17.28515625" style="4" bestFit="1" customWidth="1"/>
    <col min="7" max="7" width="14.28515625" style="4" bestFit="1" customWidth="1"/>
    <col min="8" max="9" width="11.5703125" style="4" bestFit="1" customWidth="1"/>
    <col min="10" max="16384" width="9.140625" style="4"/>
  </cols>
  <sheetData>
    <row r="1" spans="1:9" ht="18.75" x14ac:dyDescent="0.3">
      <c r="A1" s="5" t="s">
        <v>0</v>
      </c>
      <c r="B1" s="5"/>
      <c r="C1" s="5"/>
    </row>
    <row r="2" spans="1:9" ht="15.75" x14ac:dyDescent="0.25">
      <c r="A2" s="74" t="s">
        <v>21</v>
      </c>
    </row>
    <row r="3" spans="1:9" ht="15.75" thickBot="1" x14ac:dyDescent="0.3">
      <c r="A3" s="3" t="s">
        <v>47</v>
      </c>
    </row>
    <row r="4" spans="1:9" x14ac:dyDescent="0.25">
      <c r="A4" s="49"/>
      <c r="B4" s="50">
        <v>2013</v>
      </c>
      <c r="C4" s="50">
        <v>2014</v>
      </c>
      <c r="D4" s="51">
        <v>2015</v>
      </c>
      <c r="E4" s="51">
        <v>2016</v>
      </c>
      <c r="F4" s="52">
        <v>2017</v>
      </c>
      <c r="G4" s="81">
        <v>2018</v>
      </c>
    </row>
    <row r="5" spans="1:9" x14ac:dyDescent="0.25">
      <c r="A5" s="83" t="s">
        <v>64</v>
      </c>
      <c r="B5" s="80"/>
      <c r="C5" s="80"/>
      <c r="D5" s="81"/>
      <c r="E5" s="81"/>
      <c r="F5" s="82"/>
    </row>
    <row r="6" spans="1:9" x14ac:dyDescent="0.25">
      <c r="A6" s="53" t="s">
        <v>22</v>
      </c>
      <c r="B6" s="54">
        <v>66935584</v>
      </c>
      <c r="C6" s="54">
        <v>64195406</v>
      </c>
      <c r="D6" s="55">
        <v>61859900</v>
      </c>
      <c r="E6" s="55">
        <v>56041584</v>
      </c>
      <c r="F6" s="56">
        <v>48253012</v>
      </c>
      <c r="G6" s="84">
        <v>51408695</v>
      </c>
    </row>
    <row r="7" spans="1:9" x14ac:dyDescent="0.25">
      <c r="A7" s="53" t="s">
        <v>23</v>
      </c>
      <c r="B7" s="54">
        <v>86045618</v>
      </c>
      <c r="C7" s="54">
        <v>57535181</v>
      </c>
      <c r="D7" s="55">
        <v>87605875</v>
      </c>
      <c r="E7" s="55">
        <v>72588926</v>
      </c>
      <c r="F7" s="56">
        <v>97937179</v>
      </c>
      <c r="G7" s="84">
        <v>7815410</v>
      </c>
    </row>
    <row r="8" spans="1:9" x14ac:dyDescent="0.25">
      <c r="A8" s="83" t="s">
        <v>24</v>
      </c>
      <c r="B8" s="58">
        <f>SUM(B9:B11)</f>
        <v>143710447</v>
      </c>
      <c r="C8" s="58">
        <f t="shared" ref="C8:D8" si="0">SUM(C9:C11)</f>
        <v>103662443</v>
      </c>
      <c r="D8" s="58">
        <f t="shared" si="0"/>
        <v>20662211</v>
      </c>
      <c r="E8" s="58">
        <f>SUM(E9:E11)</f>
        <v>51768382</v>
      </c>
      <c r="F8" s="58">
        <f t="shared" ref="F8:G8" si="1">SUM(F9:F11)</f>
        <v>69126739</v>
      </c>
      <c r="G8" s="58">
        <f t="shared" si="1"/>
        <v>122850659</v>
      </c>
    </row>
    <row r="9" spans="1:9" x14ac:dyDescent="0.25">
      <c r="A9" s="53" t="s">
        <v>25</v>
      </c>
      <c r="B9" s="54">
        <v>16695577</v>
      </c>
      <c r="C9" s="54">
        <v>-59791228</v>
      </c>
      <c r="D9" s="55">
        <v>-46035722</v>
      </c>
      <c r="E9" s="55">
        <v>-88942430</v>
      </c>
      <c r="F9" s="56">
        <v>-84170079</v>
      </c>
      <c r="G9" s="56">
        <v>-82230060</v>
      </c>
    </row>
    <row r="10" spans="1:9" x14ac:dyDescent="0.25">
      <c r="A10" s="53" t="s">
        <v>26</v>
      </c>
      <c r="B10" s="54">
        <v>95567478</v>
      </c>
      <c r="C10" s="54">
        <v>112364474</v>
      </c>
      <c r="D10" s="55">
        <v>49950349</v>
      </c>
      <c r="E10" s="55">
        <v>93502408</v>
      </c>
      <c r="F10" s="56">
        <v>122900870</v>
      </c>
      <c r="G10" s="84">
        <v>155432607</v>
      </c>
    </row>
    <row r="11" spans="1:9" x14ac:dyDescent="0.25">
      <c r="A11" s="53" t="s">
        <v>27</v>
      </c>
      <c r="B11" s="54">
        <v>31447392</v>
      </c>
      <c r="C11" s="54">
        <v>51089197</v>
      </c>
      <c r="D11" s="55">
        <v>16747584</v>
      </c>
      <c r="E11" s="55">
        <v>47208404</v>
      </c>
      <c r="F11" s="56">
        <v>30395948</v>
      </c>
      <c r="G11" s="84">
        <v>49648112</v>
      </c>
    </row>
    <row r="12" spans="1:9" x14ac:dyDescent="0.25">
      <c r="A12" s="57"/>
      <c r="B12" s="58">
        <f>SUM(B6:B8)</f>
        <v>296691649</v>
      </c>
      <c r="C12" s="58">
        <f t="shared" ref="C12:G12" si="2">SUM(C6:C8)</f>
        <v>225393030</v>
      </c>
      <c r="D12" s="58">
        <f t="shared" si="2"/>
        <v>170127986</v>
      </c>
      <c r="E12" s="58">
        <f>SUM(E6:E8)</f>
        <v>180398892</v>
      </c>
      <c r="F12" s="58">
        <f t="shared" si="2"/>
        <v>215316930</v>
      </c>
      <c r="G12" s="58">
        <f t="shared" si="2"/>
        <v>182074764</v>
      </c>
    </row>
    <row r="13" spans="1:9" x14ac:dyDescent="0.25">
      <c r="A13" s="57"/>
      <c r="B13" s="58"/>
      <c r="C13" s="58"/>
      <c r="D13" s="58"/>
      <c r="E13" s="58"/>
      <c r="F13" s="58"/>
    </row>
    <row r="14" spans="1:9" x14ac:dyDescent="0.25">
      <c r="A14" s="83" t="s">
        <v>65</v>
      </c>
      <c r="B14" s="58">
        <f>SUM(B15:B19)</f>
        <v>56121714</v>
      </c>
      <c r="C14" s="58">
        <f t="shared" ref="C14:G14" si="3">SUM(C15:C19)</f>
        <v>44490482</v>
      </c>
      <c r="D14" s="58">
        <f t="shared" si="3"/>
        <v>36862062</v>
      </c>
      <c r="E14" s="58">
        <f t="shared" si="3"/>
        <v>39443059</v>
      </c>
      <c r="F14" s="58">
        <f t="shared" si="3"/>
        <v>53101479</v>
      </c>
      <c r="G14" s="58">
        <f t="shared" si="3"/>
        <v>68686430</v>
      </c>
    </row>
    <row r="15" spans="1:9" x14ac:dyDescent="0.25">
      <c r="A15" s="53" t="s">
        <v>28</v>
      </c>
      <c r="B15" s="54">
        <v>1017750</v>
      </c>
      <c r="C15" s="54">
        <v>1051500</v>
      </c>
      <c r="D15" s="55">
        <v>1148250</v>
      </c>
      <c r="E15" s="55">
        <v>998150</v>
      </c>
      <c r="F15" s="56">
        <v>757500</v>
      </c>
      <c r="G15" s="84">
        <v>1421250</v>
      </c>
      <c r="H15" s="48"/>
      <c r="I15" s="48"/>
    </row>
    <row r="16" spans="1:9" x14ac:dyDescent="0.25">
      <c r="A16" s="53" t="s">
        <v>29</v>
      </c>
      <c r="B16" s="54">
        <v>201250</v>
      </c>
      <c r="C16" s="54">
        <v>236000</v>
      </c>
      <c r="D16" s="55">
        <v>247500</v>
      </c>
      <c r="E16" s="55">
        <v>230000</v>
      </c>
      <c r="F16" s="56">
        <v>287500</v>
      </c>
      <c r="G16" s="84">
        <v>287500</v>
      </c>
    </row>
    <row r="17" spans="1:9" x14ac:dyDescent="0.25">
      <c r="A17" s="53" t="s">
        <v>30</v>
      </c>
      <c r="B17" s="54">
        <v>6723168</v>
      </c>
      <c r="C17" s="54">
        <v>6579818</v>
      </c>
      <c r="D17" s="55">
        <v>6163446</v>
      </c>
      <c r="E17" s="55">
        <v>5486891</v>
      </c>
      <c r="F17" s="56">
        <v>4625312</v>
      </c>
      <c r="G17" s="84">
        <v>3976194</v>
      </c>
      <c r="H17" s="48"/>
      <c r="I17" s="48"/>
    </row>
    <row r="18" spans="1:9" x14ac:dyDescent="0.25">
      <c r="A18" s="53" t="s">
        <v>31</v>
      </c>
      <c r="B18" s="54">
        <v>35575808</v>
      </c>
      <c r="C18" s="54">
        <v>32763527</v>
      </c>
      <c r="D18" s="55">
        <v>21057681</v>
      </c>
      <c r="E18" s="55">
        <v>21486657</v>
      </c>
      <c r="F18" s="56">
        <v>28726240</v>
      </c>
      <c r="G18" s="84">
        <v>39779804</v>
      </c>
    </row>
    <row r="19" spans="1:9" x14ac:dyDescent="0.25">
      <c r="A19" s="53" t="s">
        <v>32</v>
      </c>
      <c r="B19" s="54">
        <v>12603738</v>
      </c>
      <c r="C19" s="54">
        <v>3859637</v>
      </c>
      <c r="D19" s="55">
        <v>8245185</v>
      </c>
      <c r="E19" s="55">
        <v>11241361</v>
      </c>
      <c r="F19" s="56">
        <v>18704927</v>
      </c>
      <c r="G19" s="84">
        <v>23221682</v>
      </c>
    </row>
    <row r="20" spans="1:9" x14ac:dyDescent="0.25">
      <c r="A20" s="47" t="s">
        <v>66</v>
      </c>
      <c r="B20" s="58">
        <f t="shared" ref="B20:G20" si="4">B12-B14</f>
        <v>240569935</v>
      </c>
      <c r="C20" s="58">
        <f t="shared" si="4"/>
        <v>180902548</v>
      </c>
      <c r="D20" s="58">
        <f t="shared" si="4"/>
        <v>133265924</v>
      </c>
      <c r="E20" s="58">
        <f t="shared" si="4"/>
        <v>140955833</v>
      </c>
      <c r="F20" s="58">
        <f t="shared" si="4"/>
        <v>162215451</v>
      </c>
      <c r="G20" s="58">
        <f t="shared" si="4"/>
        <v>113388334</v>
      </c>
    </row>
    <row r="21" spans="1:9" x14ac:dyDescent="0.25">
      <c r="A21" s="43" t="s">
        <v>67</v>
      </c>
      <c r="B21" s="54">
        <f>SUM(B22:B23)</f>
        <v>39974841</v>
      </c>
      <c r="C21" s="54">
        <f t="shared" ref="C21:G21" si="5">SUM(C22:C23)</f>
        <v>22919376</v>
      </c>
      <c r="D21" s="54">
        <f t="shared" si="5"/>
        <v>13022175</v>
      </c>
      <c r="E21" s="54">
        <f t="shared" si="5"/>
        <v>11043000</v>
      </c>
      <c r="F21" s="54">
        <f t="shared" si="5"/>
        <v>12981000</v>
      </c>
      <c r="G21" s="54">
        <f t="shared" si="5"/>
        <v>4388000</v>
      </c>
    </row>
    <row r="22" spans="1:9" x14ac:dyDescent="0.25">
      <c r="A22" s="4" t="s">
        <v>71</v>
      </c>
      <c r="B22" s="54">
        <v>39478618</v>
      </c>
      <c r="C22" s="54">
        <v>22883000</v>
      </c>
      <c r="D22" s="55">
        <v>13192000</v>
      </c>
      <c r="E22" s="55">
        <v>11836000</v>
      </c>
      <c r="F22" s="91">
        <v>13086000</v>
      </c>
      <c r="G22" s="87">
        <v>4249000</v>
      </c>
    </row>
    <row r="23" spans="1:9" x14ac:dyDescent="0.25">
      <c r="A23" s="4" t="s">
        <v>72</v>
      </c>
      <c r="B23" s="54">
        <v>496223</v>
      </c>
      <c r="C23" s="54">
        <v>36376</v>
      </c>
      <c r="D23" s="55">
        <v>-169825</v>
      </c>
      <c r="E23" s="55">
        <v>-793000</v>
      </c>
      <c r="F23" s="91">
        <v>-105000</v>
      </c>
      <c r="G23" s="87">
        <v>139000</v>
      </c>
    </row>
    <row r="24" spans="1:9" x14ac:dyDescent="0.25">
      <c r="A24" s="47" t="s">
        <v>68</v>
      </c>
      <c r="B24" s="58">
        <f t="shared" ref="B24:G24" si="6">B20-B21</f>
        <v>200595094</v>
      </c>
      <c r="C24" s="58">
        <f t="shared" si="6"/>
        <v>157983172</v>
      </c>
      <c r="D24" s="58">
        <f t="shared" si="6"/>
        <v>120243749</v>
      </c>
      <c r="E24" s="58">
        <f t="shared" si="6"/>
        <v>129912833</v>
      </c>
      <c r="F24" s="58">
        <f t="shared" si="6"/>
        <v>149234451</v>
      </c>
      <c r="G24" s="58">
        <f t="shared" si="6"/>
        <v>109000334</v>
      </c>
    </row>
    <row r="25" spans="1:9" x14ac:dyDescent="0.25">
      <c r="A25" s="79"/>
      <c r="B25" s="58"/>
      <c r="C25" s="58"/>
      <c r="D25" s="58"/>
      <c r="E25" s="58"/>
      <c r="F25" s="58"/>
    </row>
    <row r="26" spans="1:9" ht="15.75" thickBot="1" x14ac:dyDescent="0.3">
      <c r="A26" s="47" t="s">
        <v>69</v>
      </c>
      <c r="B26" s="59">
        <f>B24/('1'!B8/10)</f>
        <v>4.0799091512586836</v>
      </c>
      <c r="C26" s="59">
        <f>C24/('1'!C8/10)</f>
        <v>2.9211128613769146</v>
      </c>
      <c r="D26" s="59">
        <f>D24/('1'!D8/10)</f>
        <v>2.0211908971587302</v>
      </c>
      <c r="E26" s="59">
        <f>E24/('1'!E8/10)</f>
        <v>1.9851996818859852</v>
      </c>
      <c r="F26" s="59">
        <f>F24/('1'!F8/10)</f>
        <v>2.1718605617166498</v>
      </c>
      <c r="G26" s="59">
        <f>G24/('1'!G8/10)</f>
        <v>1.4756460927393886</v>
      </c>
    </row>
    <row r="27" spans="1:9" ht="15.75" x14ac:dyDescent="0.25">
      <c r="A27" s="78" t="s">
        <v>70</v>
      </c>
      <c r="B27" s="26">
        <v>49166559</v>
      </c>
      <c r="C27" s="26">
        <v>54083214</v>
      </c>
      <c r="D27" s="27">
        <v>59491535</v>
      </c>
      <c r="E27" s="27">
        <v>65440688</v>
      </c>
      <c r="F27" s="28">
        <v>68712722</v>
      </c>
      <c r="G27" s="89">
        <f>'1'!G8/10</f>
        <v>73866176</v>
      </c>
    </row>
    <row r="28" spans="1:9" ht="15.75" x14ac:dyDescent="0.25">
      <c r="A28" s="25"/>
      <c r="B28" s="26"/>
      <c r="C28" s="26"/>
      <c r="D28" s="27"/>
      <c r="E28" s="27"/>
      <c r="F28" s="28"/>
    </row>
    <row r="29" spans="1:9" ht="15.75" x14ac:dyDescent="0.25">
      <c r="A29" s="10"/>
      <c r="B29" s="18"/>
      <c r="C29" s="18"/>
      <c r="D29" s="12"/>
      <c r="E29" s="12"/>
      <c r="F29" s="13"/>
    </row>
    <row r="30" spans="1:9" ht="15.75" x14ac:dyDescent="0.25">
      <c r="A30" s="10"/>
      <c r="B30" s="18"/>
      <c r="C30" s="18"/>
      <c r="D30" s="12"/>
      <c r="E30" s="58"/>
      <c r="F30" s="13"/>
    </row>
    <row r="31" spans="1:9" ht="15.75" x14ac:dyDescent="0.25">
      <c r="A31" s="10"/>
      <c r="B31" s="18"/>
      <c r="C31" s="18"/>
      <c r="D31" s="12"/>
      <c r="E31" s="58"/>
      <c r="F31" s="13"/>
    </row>
    <row r="32" spans="1:9" ht="15.75" x14ac:dyDescent="0.25">
      <c r="A32" s="10"/>
      <c r="B32" s="18"/>
      <c r="C32" s="18"/>
      <c r="D32" s="20"/>
      <c r="E32" s="55"/>
      <c r="F32" s="13"/>
    </row>
    <row r="33" spans="1:7" ht="15.75" x14ac:dyDescent="0.25">
      <c r="A33" s="10"/>
      <c r="B33" s="18"/>
      <c r="C33" s="18"/>
      <c r="D33" s="12"/>
      <c r="E33" s="58"/>
      <c r="F33" s="13"/>
    </row>
    <row r="34" spans="1:7" ht="15.75" x14ac:dyDescent="0.25">
      <c r="A34" s="10"/>
      <c r="B34" s="18"/>
      <c r="C34" s="18"/>
      <c r="D34" s="12"/>
      <c r="E34" s="12"/>
      <c r="F34" s="13"/>
    </row>
    <row r="35" spans="1:7" ht="15.75" x14ac:dyDescent="0.25">
      <c r="A35" s="10"/>
      <c r="B35" s="18"/>
      <c r="C35" s="18"/>
      <c r="D35" s="20"/>
      <c r="E35" s="86"/>
      <c r="F35" s="13"/>
    </row>
    <row r="36" spans="1:7" ht="15.75" x14ac:dyDescent="0.25">
      <c r="A36" s="10"/>
      <c r="B36" s="18"/>
      <c r="C36" s="18"/>
      <c r="D36" s="12"/>
      <c r="E36" s="20"/>
      <c r="F36" s="21"/>
      <c r="G36" s="88"/>
    </row>
    <row r="37" spans="1:7" ht="15.75" x14ac:dyDescent="0.25">
      <c r="A37" s="10"/>
      <c r="B37" s="18"/>
      <c r="C37" s="18"/>
      <c r="D37" s="12"/>
      <c r="E37" s="12"/>
      <c r="F37" s="21"/>
    </row>
    <row r="38" spans="1:7" ht="15.75" x14ac:dyDescent="0.25">
      <c r="A38" s="10"/>
      <c r="B38" s="18"/>
      <c r="C38" s="18"/>
      <c r="D38" s="12"/>
      <c r="E38" s="12"/>
      <c r="F38" s="13"/>
    </row>
    <row r="39" spans="1:7" ht="15.75" x14ac:dyDescent="0.25">
      <c r="A39" s="10"/>
      <c r="B39" s="18"/>
      <c r="C39" s="18"/>
      <c r="D39" s="20"/>
      <c r="E39" s="12"/>
      <c r="F39" s="21"/>
    </row>
    <row r="40" spans="1:7" ht="15.75" x14ac:dyDescent="0.25">
      <c r="A40" s="10"/>
      <c r="B40" s="18"/>
      <c r="C40" s="18"/>
      <c r="D40" s="12"/>
      <c r="E40" s="20"/>
      <c r="F40" s="21"/>
    </row>
    <row r="41" spans="1:7" ht="15.75" x14ac:dyDescent="0.25">
      <c r="A41" s="14"/>
      <c r="B41" s="19"/>
      <c r="C41" s="19"/>
      <c r="D41" s="16"/>
      <c r="E41" s="16"/>
      <c r="F41" s="17"/>
    </row>
    <row r="42" spans="1:7" ht="15.75" x14ac:dyDescent="0.25">
      <c r="A42" s="14"/>
      <c r="B42" s="19"/>
      <c r="C42" s="19"/>
      <c r="D42" s="16"/>
      <c r="E42" s="16"/>
      <c r="F42" s="17"/>
    </row>
    <row r="43" spans="1:7" ht="15.75" x14ac:dyDescent="0.25">
      <c r="A43" s="10"/>
      <c r="B43" s="18"/>
      <c r="C43" s="18"/>
      <c r="D43" s="12"/>
      <c r="E43" s="12"/>
      <c r="F43" s="13"/>
    </row>
    <row r="44" spans="1:7" ht="15.75" x14ac:dyDescent="0.25">
      <c r="A44" s="10"/>
      <c r="B44" s="18"/>
      <c r="C44" s="18"/>
      <c r="D44" s="12"/>
      <c r="E44" s="12"/>
      <c r="F44" s="13"/>
    </row>
    <row r="45" spans="1:7" ht="15.75" x14ac:dyDescent="0.25">
      <c r="A45" s="10"/>
      <c r="B45" s="18"/>
      <c r="C45" s="18"/>
      <c r="D45" s="12"/>
      <c r="E45" s="12"/>
      <c r="F45" s="13"/>
    </row>
    <row r="46" spans="1:7" ht="15.75" x14ac:dyDescent="0.25">
      <c r="A46" s="14"/>
      <c r="B46" s="19"/>
      <c r="C46" s="19"/>
      <c r="D46" s="20"/>
      <c r="E46" s="16"/>
      <c r="F46" s="17"/>
    </row>
    <row r="47" spans="1:7" ht="16.5" thickBot="1" x14ac:dyDescent="0.3">
      <c r="A47" s="10"/>
      <c r="B47" s="18"/>
      <c r="C47" s="18"/>
      <c r="D47" s="12"/>
      <c r="E47" s="12"/>
      <c r="F47" s="13"/>
    </row>
    <row r="48" spans="1:7" ht="16.5" thickBot="1" x14ac:dyDescent="0.3">
      <c r="A48" s="14"/>
      <c r="B48" s="19"/>
      <c r="C48" s="19"/>
      <c r="D48" s="60"/>
      <c r="E48" s="61"/>
      <c r="F48" s="62"/>
    </row>
    <row r="49" spans="1:6" ht="16.5" thickBot="1" x14ac:dyDescent="0.3">
      <c r="A49" s="22"/>
      <c r="B49" s="24"/>
      <c r="C49" s="24"/>
      <c r="D49" s="23"/>
      <c r="E49" s="23"/>
      <c r="F49" s="23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pane xSplit="1" ySplit="4" topLeftCell="F14" activePane="bottomRight" state="frozen"/>
      <selection pane="topRight" activeCell="B1" sqref="B1"/>
      <selection pane="bottomLeft" activeCell="A5" sqref="A5"/>
      <selection pane="bottomRight" activeCell="J17" sqref="J17"/>
    </sheetView>
  </sheetViews>
  <sheetFormatPr defaultRowHeight="15" x14ac:dyDescent="0.25"/>
  <cols>
    <col min="1" max="1" width="52.7109375" style="1" customWidth="1"/>
    <col min="2" max="3" width="15" style="1" customWidth="1"/>
    <col min="4" max="5" width="18.140625" style="1" bestFit="1" customWidth="1"/>
    <col min="6" max="6" width="13.140625" style="1" bestFit="1" customWidth="1"/>
    <col min="7" max="7" width="12.7109375" style="1" bestFit="1" customWidth="1"/>
    <col min="8" max="16384" width="9.140625" style="1"/>
  </cols>
  <sheetData>
    <row r="1" spans="1:7" ht="18.75" x14ac:dyDescent="0.3">
      <c r="A1" s="5" t="s">
        <v>0</v>
      </c>
      <c r="B1" s="5"/>
      <c r="C1" s="5"/>
    </row>
    <row r="2" spans="1:7" ht="15.75" x14ac:dyDescent="0.25">
      <c r="A2" s="74" t="s">
        <v>55</v>
      </c>
    </row>
    <row r="3" spans="1:7" ht="15.75" thickBot="1" x14ac:dyDescent="0.3">
      <c r="A3" s="3" t="s">
        <v>47</v>
      </c>
    </row>
    <row r="4" spans="1:7" x14ac:dyDescent="0.25">
      <c r="A4" s="63"/>
      <c r="B4" s="64">
        <v>2013</v>
      </c>
      <c r="C4" s="64">
        <v>2014</v>
      </c>
      <c r="D4" s="65">
        <v>2015</v>
      </c>
      <c r="E4" s="65">
        <v>2016</v>
      </c>
      <c r="F4" s="66">
        <v>2017</v>
      </c>
      <c r="G4" s="1">
        <v>2018</v>
      </c>
    </row>
    <row r="5" spans="1:7" x14ac:dyDescent="0.25">
      <c r="A5" s="47" t="s">
        <v>56</v>
      </c>
      <c r="B5" s="75"/>
      <c r="C5" s="75"/>
      <c r="D5" s="76"/>
      <c r="E5" s="76"/>
      <c r="F5" s="77"/>
    </row>
    <row r="6" spans="1:7" x14ac:dyDescent="0.25">
      <c r="A6" s="67" t="s">
        <v>33</v>
      </c>
      <c r="B6" s="68">
        <v>667908597</v>
      </c>
      <c r="C6" s="68">
        <v>644711117</v>
      </c>
      <c r="D6" s="69">
        <v>795839357</v>
      </c>
      <c r="E6" s="69">
        <v>824717627</v>
      </c>
      <c r="F6" s="70">
        <v>966537757</v>
      </c>
      <c r="G6" s="90">
        <v>1036293402</v>
      </c>
    </row>
    <row r="7" spans="1:7" x14ac:dyDescent="0.25">
      <c r="A7" s="67" t="s">
        <v>34</v>
      </c>
      <c r="B7" s="68">
        <v>-43324718</v>
      </c>
      <c r="C7" s="68">
        <v>-41131795</v>
      </c>
      <c r="D7" s="69">
        <v>-18758477</v>
      </c>
      <c r="E7" s="69">
        <v>-11569224</v>
      </c>
      <c r="F7" s="70">
        <v>-11635765</v>
      </c>
      <c r="G7" s="90">
        <v>-13239083</v>
      </c>
    </row>
    <row r="8" spans="1:7" x14ac:dyDescent="0.25">
      <c r="A8" s="67" t="s">
        <v>35</v>
      </c>
      <c r="B8" s="68">
        <v>-490135906</v>
      </c>
      <c r="C8" s="68">
        <v>-521834588</v>
      </c>
      <c r="D8" s="69">
        <v>-711538230</v>
      </c>
      <c r="E8" s="69">
        <v>-754538397</v>
      </c>
      <c r="F8" s="70">
        <v>-888250652</v>
      </c>
      <c r="G8" s="90">
        <v>-954358775</v>
      </c>
    </row>
    <row r="9" spans="1:7" x14ac:dyDescent="0.25">
      <c r="A9" s="71"/>
      <c r="B9" s="72">
        <f>B6+B7+B8</f>
        <v>134447973</v>
      </c>
      <c r="C9" s="72">
        <f t="shared" ref="C9:G9" si="0">C6+C7+C8</f>
        <v>81744734</v>
      </c>
      <c r="D9" s="72">
        <f t="shared" si="0"/>
        <v>65542650</v>
      </c>
      <c r="E9" s="72">
        <f t="shared" si="0"/>
        <v>58610006</v>
      </c>
      <c r="F9" s="72">
        <f t="shared" si="0"/>
        <v>66651340</v>
      </c>
      <c r="G9" s="72">
        <f t="shared" si="0"/>
        <v>68695544</v>
      </c>
    </row>
    <row r="10" spans="1:7" x14ac:dyDescent="0.25">
      <c r="A10" s="47" t="s">
        <v>57</v>
      </c>
      <c r="B10" s="72"/>
      <c r="C10" s="72"/>
      <c r="D10" s="72"/>
      <c r="E10" s="72"/>
      <c r="F10" s="72"/>
    </row>
    <row r="11" spans="1:7" x14ac:dyDescent="0.25">
      <c r="A11" s="67" t="s">
        <v>36</v>
      </c>
      <c r="B11" s="68">
        <v>-180669322</v>
      </c>
      <c r="C11" s="68">
        <v>-50447694</v>
      </c>
      <c r="D11" s="69">
        <v>-5851084</v>
      </c>
      <c r="E11" s="69">
        <v>-1096705</v>
      </c>
      <c r="F11" s="70">
        <v>-422670</v>
      </c>
      <c r="G11" s="90">
        <v>-937816</v>
      </c>
    </row>
    <row r="12" spans="1:7" x14ac:dyDescent="0.25">
      <c r="A12" s="67" t="s">
        <v>37</v>
      </c>
      <c r="B12" s="68">
        <v>-1550000</v>
      </c>
      <c r="C12" s="68"/>
      <c r="D12" s="69" t="s">
        <v>7</v>
      </c>
      <c r="E12" s="69">
        <v>1450000</v>
      </c>
      <c r="F12" s="70" t="s">
        <v>7</v>
      </c>
      <c r="G12" s="90">
        <v>1321000</v>
      </c>
    </row>
    <row r="13" spans="1:7" x14ac:dyDescent="0.25">
      <c r="A13" s="67" t="s">
        <v>38</v>
      </c>
      <c r="B13" s="68">
        <v>208830929</v>
      </c>
      <c r="C13" s="68">
        <v>221890863</v>
      </c>
      <c r="D13" s="69">
        <v>106845120</v>
      </c>
      <c r="E13" s="69">
        <v>45540612</v>
      </c>
      <c r="F13" s="70">
        <v>306690337</v>
      </c>
      <c r="G13" s="90">
        <v>56271760</v>
      </c>
    </row>
    <row r="14" spans="1:7" x14ac:dyDescent="0.25">
      <c r="A14" s="67" t="s">
        <v>39</v>
      </c>
      <c r="B14" s="68">
        <v>817000</v>
      </c>
      <c r="C14" s="68">
        <f>26401621+6287683</f>
        <v>32689304</v>
      </c>
      <c r="D14" s="69">
        <v>29517145</v>
      </c>
      <c r="E14" s="69">
        <v>26414919</v>
      </c>
      <c r="F14" s="70">
        <v>23741153</v>
      </c>
      <c r="G14" s="90">
        <f>22119349+2064890</f>
        <v>24184239</v>
      </c>
    </row>
    <row r="15" spans="1:7" x14ac:dyDescent="0.25">
      <c r="A15" s="67" t="s">
        <v>40</v>
      </c>
      <c r="B15" s="68">
        <v>-113611693</v>
      </c>
      <c r="C15" s="68">
        <v>-238124562</v>
      </c>
      <c r="D15" s="69">
        <v>-135775658</v>
      </c>
      <c r="E15" s="69">
        <v>-114597665</v>
      </c>
      <c r="F15" s="70">
        <v>-347180424</v>
      </c>
      <c r="G15" s="90">
        <v>-130280382</v>
      </c>
    </row>
    <row r="16" spans="1:7" x14ac:dyDescent="0.25">
      <c r="A16" s="67" t="s">
        <v>41</v>
      </c>
      <c r="B16" s="68">
        <f>-20500000+24502651+6960734</f>
        <v>10963385</v>
      </c>
      <c r="C16" s="68">
        <v>8000000</v>
      </c>
      <c r="D16" s="69">
        <v>-6400000</v>
      </c>
      <c r="E16" s="69">
        <v>-5120000</v>
      </c>
      <c r="F16" s="70">
        <v>20480000</v>
      </c>
    </row>
    <row r="17" spans="1:7" x14ac:dyDescent="0.25">
      <c r="A17" s="67" t="s">
        <v>42</v>
      </c>
      <c r="B17" s="68">
        <v>22066844</v>
      </c>
      <c r="C17" s="68">
        <v>19890505</v>
      </c>
      <c r="D17" s="69">
        <v>22254175</v>
      </c>
      <c r="E17" s="69">
        <v>22079538</v>
      </c>
      <c r="F17" s="70">
        <v>16492040</v>
      </c>
      <c r="G17" s="1">
        <v>17561202</v>
      </c>
    </row>
    <row r="18" spans="1:7" x14ac:dyDescent="0.25">
      <c r="A18" s="71"/>
      <c r="B18" s="72">
        <f>SUM(B11:B17)</f>
        <v>-53152857</v>
      </c>
      <c r="C18" s="72">
        <f t="shared" ref="C18:G18" si="1">SUM(C11:C17)</f>
        <v>-6101584</v>
      </c>
      <c r="D18" s="72">
        <f t="shared" si="1"/>
        <v>10589698</v>
      </c>
      <c r="E18" s="72">
        <f t="shared" si="1"/>
        <v>-25329301</v>
      </c>
      <c r="F18" s="72">
        <f t="shared" si="1"/>
        <v>19800436</v>
      </c>
      <c r="G18" s="72">
        <f t="shared" si="1"/>
        <v>-31879997</v>
      </c>
    </row>
    <row r="19" spans="1:7" x14ac:dyDescent="0.25">
      <c r="A19" s="47" t="s">
        <v>58</v>
      </c>
      <c r="B19" s="72"/>
      <c r="C19" s="72"/>
      <c r="D19" s="72"/>
      <c r="E19" s="72"/>
      <c r="F19" s="72"/>
    </row>
    <row r="20" spans="1:7" x14ac:dyDescent="0.25">
      <c r="A20" s="67" t="s">
        <v>43</v>
      </c>
      <c r="B20" s="68">
        <v>273012248</v>
      </c>
      <c r="C20" s="68">
        <v>381469147</v>
      </c>
      <c r="D20" s="69">
        <v>249100000</v>
      </c>
      <c r="E20" s="69">
        <v>190000000</v>
      </c>
      <c r="F20" s="70">
        <v>80000000</v>
      </c>
      <c r="G20" s="90">
        <v>20000000</v>
      </c>
    </row>
    <row r="21" spans="1:7" x14ac:dyDescent="0.25">
      <c r="A21" s="67" t="s">
        <v>44</v>
      </c>
      <c r="B21" s="68">
        <v>-309154950</v>
      </c>
      <c r="C21" s="68">
        <v>-370230878</v>
      </c>
      <c r="D21" s="69">
        <v>-193884748</v>
      </c>
      <c r="E21" s="69">
        <v>-193500000</v>
      </c>
      <c r="F21" s="70">
        <v>-44000000</v>
      </c>
      <c r="G21" s="90">
        <v>-37700000</v>
      </c>
    </row>
    <row r="22" spans="1:7" x14ac:dyDescent="0.25">
      <c r="A22" s="67" t="s">
        <v>45</v>
      </c>
      <c r="B22" s="68">
        <v>-732691</v>
      </c>
      <c r="C22" s="68">
        <v>-71985565</v>
      </c>
      <c r="D22" s="69">
        <v>-55311137</v>
      </c>
      <c r="E22" s="69">
        <v>-58906313</v>
      </c>
      <c r="F22" s="70">
        <v>-63581721</v>
      </c>
      <c r="G22" s="90">
        <v>-51312617</v>
      </c>
    </row>
    <row r="23" spans="1:7" x14ac:dyDescent="0.25">
      <c r="A23" s="71"/>
      <c r="B23" s="72">
        <f>B20+B21+B22</f>
        <v>-36875393</v>
      </c>
      <c r="C23" s="72">
        <f t="shared" ref="C23:G23" si="2">C20+C21+C22</f>
        <v>-60747296</v>
      </c>
      <c r="D23" s="72">
        <f t="shared" si="2"/>
        <v>-95885</v>
      </c>
      <c r="E23" s="72">
        <f t="shared" si="2"/>
        <v>-62406313</v>
      </c>
      <c r="F23" s="72">
        <f t="shared" si="2"/>
        <v>-27581721</v>
      </c>
      <c r="G23" s="72">
        <f t="shared" si="2"/>
        <v>-69012617</v>
      </c>
    </row>
    <row r="24" spans="1:7" x14ac:dyDescent="0.25">
      <c r="A24" s="71"/>
      <c r="B24" s="72"/>
      <c r="C24" s="72"/>
      <c r="D24" s="72"/>
      <c r="E24" s="72"/>
      <c r="F24" s="72"/>
    </row>
    <row r="25" spans="1:7" x14ac:dyDescent="0.25">
      <c r="A25" s="3" t="s">
        <v>59</v>
      </c>
      <c r="B25" s="72">
        <f>B23+B18+B9</f>
        <v>44419723</v>
      </c>
      <c r="C25" s="72">
        <f t="shared" ref="C25:G25" si="3">C23+C18+C9</f>
        <v>14895854</v>
      </c>
      <c r="D25" s="72">
        <f t="shared" si="3"/>
        <v>76036463</v>
      </c>
      <c r="E25" s="72">
        <f t="shared" si="3"/>
        <v>-29125608</v>
      </c>
      <c r="F25" s="72">
        <f t="shared" si="3"/>
        <v>58870055</v>
      </c>
      <c r="G25" s="72">
        <f t="shared" si="3"/>
        <v>-32197070</v>
      </c>
    </row>
    <row r="26" spans="1:7" x14ac:dyDescent="0.25">
      <c r="A26" s="78" t="s">
        <v>60</v>
      </c>
      <c r="B26" s="68">
        <v>444443189</v>
      </c>
      <c r="C26" s="68">
        <v>488862912</v>
      </c>
      <c r="D26" s="69">
        <v>503758766</v>
      </c>
      <c r="E26" s="69">
        <v>579795229</v>
      </c>
      <c r="F26" s="70">
        <v>550669621</v>
      </c>
      <c r="G26" s="90">
        <v>609539677</v>
      </c>
    </row>
    <row r="27" spans="1:7" x14ac:dyDescent="0.25">
      <c r="A27" s="47" t="s">
        <v>61</v>
      </c>
      <c r="B27" s="72">
        <f>B25+B26</f>
        <v>488862912</v>
      </c>
      <c r="C27" s="72">
        <f t="shared" ref="C27:G27" si="4">C25+C26</f>
        <v>503758766</v>
      </c>
      <c r="D27" s="72">
        <f t="shared" si="4"/>
        <v>579795229</v>
      </c>
      <c r="E27" s="72">
        <f t="shared" si="4"/>
        <v>550669621</v>
      </c>
      <c r="F27" s="72">
        <f>F25+F26+1</f>
        <v>609539677</v>
      </c>
      <c r="G27" s="72">
        <f t="shared" si="4"/>
        <v>577342607</v>
      </c>
    </row>
    <row r="28" spans="1:7" x14ac:dyDescent="0.25">
      <c r="A28" s="79"/>
      <c r="B28" s="72"/>
      <c r="C28" s="72"/>
      <c r="D28" s="72"/>
      <c r="E28" s="72"/>
      <c r="F28" s="72"/>
    </row>
    <row r="29" spans="1:7" ht="15.75" thickBot="1" x14ac:dyDescent="0.3">
      <c r="A29" s="47" t="s">
        <v>62</v>
      </c>
      <c r="B29" s="73">
        <f>B9/('1'!B8/10)</f>
        <v>2.7345410322491759</v>
      </c>
      <c r="C29" s="73">
        <f>C9/('1'!C8/10)</f>
        <v>1.511462207109215</v>
      </c>
      <c r="D29" s="73">
        <f>D9/('1'!D8/10)</f>
        <v>1.1017138824876513</v>
      </c>
      <c r="E29" s="73">
        <f>E9/('1'!E8/10)</f>
        <v>0.89562025998259676</v>
      </c>
      <c r="F29" s="73">
        <f>F9/('1'!F8/10)</f>
        <v>0.96999999505186241</v>
      </c>
      <c r="G29" s="73">
        <f>G9/('1'!G8/10)</f>
        <v>0.93000000433215879</v>
      </c>
    </row>
    <row r="30" spans="1:7" ht="15.75" x14ac:dyDescent="0.25">
      <c r="A30" s="47" t="s">
        <v>63</v>
      </c>
      <c r="B30" s="92">
        <v>49166559</v>
      </c>
      <c r="C30" s="92">
        <v>54083214</v>
      </c>
      <c r="D30" s="2">
        <v>59491535</v>
      </c>
      <c r="E30" s="2">
        <v>65440688</v>
      </c>
      <c r="F30" s="2">
        <v>68712722</v>
      </c>
      <c r="G30" s="1">
        <f>'1'!G8/10</f>
        <v>73866176</v>
      </c>
    </row>
    <row r="31" spans="1:7" ht="15.75" x14ac:dyDescent="0.25">
      <c r="A31" s="14"/>
      <c r="B31" s="19"/>
      <c r="C31" s="19"/>
      <c r="D31" s="16"/>
      <c r="E31" s="16"/>
      <c r="F31" s="17"/>
    </row>
    <row r="32" spans="1:7" ht="15.75" x14ac:dyDescent="0.25">
      <c r="A32" s="25"/>
      <c r="B32" s="26"/>
      <c r="C32" s="26"/>
      <c r="D32" s="27"/>
      <c r="E32" s="27"/>
      <c r="F32" s="28"/>
    </row>
    <row r="33" spans="1:6" ht="15.75" x14ac:dyDescent="0.25">
      <c r="A33" s="31"/>
      <c r="B33" s="32"/>
      <c r="C33" s="32"/>
      <c r="D33" s="33"/>
      <c r="E33" s="33"/>
      <c r="F33" s="34"/>
    </row>
    <row r="34" spans="1:6" ht="16.5" thickBot="1" x14ac:dyDescent="0.3">
      <c r="A34" s="35"/>
      <c r="B34" s="36"/>
      <c r="C34" s="36"/>
      <c r="D34" s="37"/>
      <c r="E34" s="37"/>
      <c r="F34" s="3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2020-04-12T05:54:26Z</dcterms:modified>
</cp:coreProperties>
</file>