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H34" i="1"/>
  <c r="I33" i="3" l="1"/>
  <c r="I26" i="3"/>
  <c r="I17" i="3"/>
  <c r="I11" i="3"/>
  <c r="I28" i="2"/>
  <c r="I22" i="2"/>
  <c r="I9" i="2"/>
  <c r="I7" i="2"/>
  <c r="I13" i="2" s="1"/>
  <c r="C48" i="1"/>
  <c r="D48" i="1"/>
  <c r="E48" i="1"/>
  <c r="F48" i="1"/>
  <c r="G48" i="1"/>
  <c r="H48" i="1"/>
  <c r="I48" i="1"/>
  <c r="B48" i="1"/>
  <c r="I38" i="1"/>
  <c r="I7" i="4" s="1"/>
  <c r="I29" i="1"/>
  <c r="I24" i="1"/>
  <c r="I36" i="1" s="1"/>
  <c r="I11" i="1"/>
  <c r="I8" i="4" s="1"/>
  <c r="I6" i="1"/>
  <c r="I28" i="3" l="1"/>
  <c r="I30" i="3" s="1"/>
  <c r="I32" i="3"/>
  <c r="I18" i="2"/>
  <c r="I20" i="2" s="1"/>
  <c r="I25" i="2" s="1"/>
  <c r="I11" i="4" s="1"/>
  <c r="I10" i="4"/>
  <c r="I47" i="1"/>
  <c r="I45" i="1"/>
  <c r="I6" i="4"/>
  <c r="I20" i="1"/>
  <c r="C28" i="2"/>
  <c r="D28" i="2"/>
  <c r="E28" i="2"/>
  <c r="F28" i="2"/>
  <c r="G28" i="2"/>
  <c r="H28" i="2"/>
  <c r="B28" i="2"/>
  <c r="C33" i="3"/>
  <c r="D33" i="3"/>
  <c r="E33" i="3"/>
  <c r="F33" i="3"/>
  <c r="G33" i="3"/>
  <c r="H33" i="3"/>
  <c r="B33" i="3"/>
  <c r="I5" i="4" l="1"/>
  <c r="I9" i="4"/>
  <c r="I27" i="2"/>
  <c r="H26" i="3"/>
  <c r="H17" i="3"/>
  <c r="H8" i="3"/>
  <c r="H6" i="3"/>
  <c r="H11" i="3" s="1"/>
  <c r="H32" i="3" s="1"/>
  <c r="H22" i="2"/>
  <c r="H9" i="2"/>
  <c r="H7" i="2"/>
  <c r="H29" i="1"/>
  <c r="H24" i="1"/>
  <c r="H38" i="1"/>
  <c r="H7" i="4" s="1"/>
  <c r="H11" i="1"/>
  <c r="H6" i="1"/>
  <c r="H36" i="1" l="1"/>
  <c r="H45" i="1" s="1"/>
  <c r="H8" i="4"/>
  <c r="H13" i="2"/>
  <c r="H28" i="3"/>
  <c r="H30" i="3" s="1"/>
  <c r="H20" i="1"/>
  <c r="H47" i="1"/>
  <c r="H10" i="4" l="1"/>
  <c r="H18" i="2"/>
  <c r="H20" i="2" s="1"/>
  <c r="H25" i="2" s="1"/>
  <c r="H11" i="4" s="1"/>
  <c r="H9" i="4"/>
  <c r="H6" i="4"/>
  <c r="C32" i="3"/>
  <c r="D32" i="3"/>
  <c r="E32" i="3"/>
  <c r="F32" i="3"/>
  <c r="G32" i="3"/>
  <c r="B32" i="3"/>
  <c r="C22" i="2"/>
  <c r="D22" i="2"/>
  <c r="E22" i="2"/>
  <c r="F22" i="2"/>
  <c r="G22" i="2"/>
  <c r="B22" i="2"/>
  <c r="C9" i="2"/>
  <c r="D9" i="2"/>
  <c r="E9" i="2"/>
  <c r="F9" i="2"/>
  <c r="G9" i="2"/>
  <c r="B9" i="2"/>
  <c r="C7" i="2"/>
  <c r="D7" i="2"/>
  <c r="E7" i="2"/>
  <c r="F7" i="2"/>
  <c r="G7" i="2"/>
  <c r="B7" i="2"/>
  <c r="F34" i="1"/>
  <c r="C24" i="1"/>
  <c r="D24" i="1"/>
  <c r="E24" i="1"/>
  <c r="F24" i="1"/>
  <c r="G24" i="1"/>
  <c r="B24" i="1"/>
  <c r="H5" i="4" l="1"/>
  <c r="H27" i="2"/>
  <c r="B13" i="2"/>
  <c r="D13" i="2"/>
  <c r="E13" i="2"/>
  <c r="E18" i="2" s="1"/>
  <c r="E20" i="2" s="1"/>
  <c r="E25" i="2" s="1"/>
  <c r="E10" i="4"/>
  <c r="G13" i="2"/>
  <c r="G18" i="2" s="1"/>
  <c r="C13" i="2"/>
  <c r="C18" i="2" s="1"/>
  <c r="F13" i="2"/>
  <c r="F18" i="2" s="1"/>
  <c r="C34" i="1"/>
  <c r="C29" i="1" s="1"/>
  <c r="D29" i="1"/>
  <c r="E29" i="1"/>
  <c r="F29" i="1"/>
  <c r="G29" i="1"/>
  <c r="B29" i="1"/>
  <c r="B36" i="1" s="1"/>
  <c r="C38" i="1"/>
  <c r="D38" i="1"/>
  <c r="E38" i="1"/>
  <c r="F38" i="1"/>
  <c r="G38" i="1"/>
  <c r="B38" i="1"/>
  <c r="C11" i="1"/>
  <c r="D11" i="1"/>
  <c r="D8" i="4" s="1"/>
  <c r="E11" i="1"/>
  <c r="E8" i="4" s="1"/>
  <c r="F11" i="1"/>
  <c r="F8" i="4" s="1"/>
  <c r="G11" i="1"/>
  <c r="G8" i="4" s="1"/>
  <c r="B11" i="1"/>
  <c r="B8" i="4" s="1"/>
  <c r="C6" i="1"/>
  <c r="D6" i="1"/>
  <c r="E6" i="1"/>
  <c r="F6" i="1"/>
  <c r="G6" i="1"/>
  <c r="B6" i="1"/>
  <c r="B10" i="4" l="1"/>
  <c r="B18" i="2"/>
  <c r="B20" i="2" s="1"/>
  <c r="B25" i="2" s="1"/>
  <c r="B9" i="4" s="1"/>
  <c r="E20" i="1"/>
  <c r="C8" i="4"/>
  <c r="D10" i="4"/>
  <c r="D18" i="2"/>
  <c r="D20" i="2" s="1"/>
  <c r="D25" i="2" s="1"/>
  <c r="D9" i="4" s="1"/>
  <c r="E5" i="4"/>
  <c r="B27" i="2"/>
  <c r="C20" i="2"/>
  <c r="C25" i="2" s="1"/>
  <c r="C6" i="4" s="1"/>
  <c r="C10" i="4"/>
  <c r="G20" i="2"/>
  <c r="G25" i="2" s="1"/>
  <c r="G6" i="4" s="1"/>
  <c r="G10" i="4"/>
  <c r="F20" i="2"/>
  <c r="F25" i="2" s="1"/>
  <c r="F6" i="4" s="1"/>
  <c r="F10" i="4"/>
  <c r="D27" i="2"/>
  <c r="E27" i="2"/>
  <c r="E9" i="4"/>
  <c r="E47" i="1"/>
  <c r="E6" i="4"/>
  <c r="E11" i="4"/>
  <c r="E7" i="4"/>
  <c r="G47" i="1"/>
  <c r="G7" i="4"/>
  <c r="C47" i="1"/>
  <c r="C7" i="4"/>
  <c r="F47" i="1"/>
  <c r="F7" i="4"/>
  <c r="B45" i="1"/>
  <c r="B47" i="1"/>
  <c r="B6" i="4"/>
  <c r="B11" i="4"/>
  <c r="B7" i="4"/>
  <c r="D47" i="1"/>
  <c r="D6" i="4"/>
  <c r="D11" i="4"/>
  <c r="D7" i="4"/>
  <c r="B20" i="1"/>
  <c r="D20" i="1"/>
  <c r="D5" i="4" s="1"/>
  <c r="F20" i="1"/>
  <c r="C20" i="1"/>
  <c r="G20" i="1"/>
  <c r="G36" i="1"/>
  <c r="G45" i="1" s="1"/>
  <c r="F36" i="1"/>
  <c r="F45" i="1" s="1"/>
  <c r="E36" i="1"/>
  <c r="E45" i="1" s="1"/>
  <c r="D36" i="1"/>
  <c r="D45" i="1" s="1"/>
  <c r="B5" i="4" l="1"/>
  <c r="G11" i="4"/>
  <c r="G5" i="4"/>
  <c r="F5" i="4"/>
  <c r="F27" i="2"/>
  <c r="F9" i="4"/>
  <c r="C27" i="2"/>
  <c r="C9" i="4"/>
  <c r="F11" i="4"/>
  <c r="C11" i="4"/>
  <c r="C5" i="4"/>
  <c r="G27" i="2"/>
  <c r="G9" i="4"/>
  <c r="C36" i="1"/>
  <c r="C45" i="1" s="1"/>
</calcChain>
</file>

<file path=xl/sharedStrings.xml><?xml version="1.0" encoding="utf-8"?>
<sst xmlns="http://schemas.openxmlformats.org/spreadsheetml/2006/main" count="93" uniqueCount="86">
  <si>
    <t>ASSETS</t>
  </si>
  <si>
    <t>NON CURRENT ASSETS</t>
  </si>
  <si>
    <t>CURRENT ASSETS</t>
  </si>
  <si>
    <t>Gross Profit</t>
  </si>
  <si>
    <t>Operating Profit</t>
  </si>
  <si>
    <t>Share Capital</t>
  </si>
  <si>
    <t>Contribution to WPPF</t>
  </si>
  <si>
    <t>Property,Plant  and  Equipment</t>
  </si>
  <si>
    <t>Financial Expenses</t>
  </si>
  <si>
    <t>Capital work in progress</t>
  </si>
  <si>
    <t>Retained Earnings</t>
  </si>
  <si>
    <t>ENVOY TEXTILES LIMITED</t>
  </si>
  <si>
    <t>Deferred expenses</t>
  </si>
  <si>
    <t>Inventories &amp; stores</t>
  </si>
  <si>
    <t>Material in transit</t>
  </si>
  <si>
    <t>Accounts receivable</t>
  </si>
  <si>
    <t>Export incentive receivable</t>
  </si>
  <si>
    <t>Advance, deposits &amp; prepayments</t>
  </si>
  <si>
    <t>Investment</t>
  </si>
  <si>
    <t>Cash &amp; Cash equivalent</t>
  </si>
  <si>
    <t>Tax holiday reserve</t>
  </si>
  <si>
    <t>Share premium</t>
  </si>
  <si>
    <t>Long term loan (current portion)</t>
  </si>
  <si>
    <t>Accounts payable</t>
  </si>
  <si>
    <t>Short term liabilities</t>
  </si>
  <si>
    <t>Provision for expenses</t>
  </si>
  <si>
    <t>Provision for tax</t>
  </si>
  <si>
    <t>Administrative &amp; Distribution expenses</t>
  </si>
  <si>
    <t>Selling &amp; distribution expenses</t>
  </si>
  <si>
    <t>Tax paid</t>
  </si>
  <si>
    <t>Financial expenses</t>
  </si>
  <si>
    <t>Purchase of fixed assets</t>
  </si>
  <si>
    <t>Investments</t>
  </si>
  <si>
    <t>Secured loan (current portion)</t>
  </si>
  <si>
    <t>Long term liabilities</t>
  </si>
  <si>
    <t>Short Term Liabilities</t>
  </si>
  <si>
    <t>Non operating income/loss</t>
  </si>
  <si>
    <t>Current tax</t>
  </si>
  <si>
    <t>Deferred tax</t>
  </si>
  <si>
    <t>Collection from turnover &amp; others</t>
  </si>
  <si>
    <t>Cash payment for cost &amp; expenses</t>
  </si>
  <si>
    <t>Paid up capital</t>
  </si>
  <si>
    <t>Long term loan (secured)</t>
  </si>
  <si>
    <t>Capital Work in progress / Inter company finance</t>
  </si>
  <si>
    <t>Deferred Tax Liabilities</t>
  </si>
  <si>
    <t>Ratio</t>
  </si>
  <si>
    <t>Debt to Equity</t>
  </si>
  <si>
    <t>Current Ratio</t>
  </si>
  <si>
    <t>Net Margin</t>
  </si>
  <si>
    <t>Operating Margin</t>
  </si>
  <si>
    <t>Balance Sheet</t>
  </si>
  <si>
    <t>As at year end</t>
  </si>
  <si>
    <t>Return on Asset (ROA)</t>
  </si>
  <si>
    <t>Return on Equity (ROE)</t>
  </si>
  <si>
    <t>Return on Invested Capital (ROIC)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</si>
  <si>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</si>
  <si>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</si>
  <si>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</si>
  <si>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</si>
  <si>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</si>
  <si>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</si>
  <si>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</si>
  <si>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</si>
  <si>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</si>
  <si>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</si>
  <si>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</si>
  <si>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</si>
  <si>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</si>
  <si>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</si>
  <si>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</si>
  <si>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</si>
  <si>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</si>
  <si>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</si>
  <si>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</si>
  <si>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</si>
  <si>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</si>
  <si>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</si>
  <si>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</si>
  <si>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</si>
  <si>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</si>
  <si>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</si>
  <si>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</si>
  <si>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LC Accepted Liabilities</t>
  </si>
  <si>
    <t>Revaluation Reserve</t>
  </si>
  <si>
    <t>Exchange Flactuation Gain</t>
  </si>
  <si>
    <t>Dividend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</si>
</sst>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ont="1" applyBorder="1"/>
    <xf numFmtId="3" fontId="1" fillId="0" borderId="4" xfId="0" applyNumberFormat="1" applyFont="1" applyBorder="1"/>
    <xf numFmtId="3" fontId="3" fillId="0" borderId="4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4" fontId="1" fillId="0" borderId="0" xfId="0" applyNumberFormat="1" applyFont="1"/>
    <xf numFmtId="3" fontId="0" fillId="0" borderId="0" xfId="0" applyNumberFormat="1" applyFont="1" applyFill="1"/>
    <xf numFmtId="2" fontId="1" fillId="0" borderId="3" xfId="0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41" fontId="1" fillId="0" borderId="0" xfId="0" applyNumberFormat="1" applyFont="1"/>
    <xf numFmtId="41" fontId="0" fillId="0" borderId="0" xfId="0" applyNumberFormat="1" applyFont="1"/>
    <xf numFmtId="0" fontId="5" fillId="0" borderId="0" xfId="0" applyFont="1"/>
    <xf numFmtId="41" fontId="0" fillId="0" borderId="0" xfId="0" applyNumberForma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Fill="1" applyBorder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2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41.140625" bestFit="1" customWidth="1"/>
    <col min="2" max="2" width="14.28515625" bestFit="1" customWidth="1"/>
    <col min="3" max="9" width="13.85546875" bestFit="1" customWidth="1"/>
  </cols>
  <sheetData>
    <row r="1" spans="1:9" x14ac:dyDescent="0.25">
      <c r="A1" s="11" t="s">
        <v>11</v>
      </c>
    </row>
    <row r="2" spans="1:9" x14ac:dyDescent="0.25">
      <c r="A2" s="11" t="s">
        <v>50</v>
      </c>
    </row>
    <row r="3" spans="1:9" x14ac:dyDescent="0.25">
      <c r="A3" s="11" t="s">
        <v>51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9" t="s">
        <v>0</v>
      </c>
    </row>
    <row r="6" spans="1:9" x14ac:dyDescent="0.25">
      <c r="A6" s="27" t="s">
        <v>1</v>
      </c>
      <c r="B6" s="4">
        <f>SUM(B7:B9)</f>
        <v>3960772818</v>
      </c>
      <c r="C6" s="4">
        <f t="shared" ref="C6:I6" si="0">SUM(C7:C9)</f>
        <v>6417128721</v>
      </c>
      <c r="D6" s="4">
        <f t="shared" si="0"/>
        <v>7078699979</v>
      </c>
      <c r="E6" s="4">
        <f t="shared" si="0"/>
        <v>7843274268</v>
      </c>
      <c r="F6" s="4">
        <f t="shared" si="0"/>
        <v>10189314866</v>
      </c>
      <c r="G6" s="4">
        <f t="shared" si="0"/>
        <v>10770972856</v>
      </c>
      <c r="H6" s="4">
        <f t="shared" si="0"/>
        <v>11165178556</v>
      </c>
      <c r="I6" s="4">
        <f t="shared" si="0"/>
        <v>11050618531</v>
      </c>
    </row>
    <row r="7" spans="1:9" x14ac:dyDescent="0.25">
      <c r="A7" t="s">
        <v>7</v>
      </c>
      <c r="B7" s="1">
        <v>3933122456</v>
      </c>
      <c r="C7" s="1">
        <v>3988700636</v>
      </c>
      <c r="D7" s="7">
        <v>5553965920</v>
      </c>
      <c r="E7" s="1">
        <v>7252109200</v>
      </c>
      <c r="F7" s="7">
        <v>7077813371</v>
      </c>
      <c r="G7" s="1">
        <v>9004214391</v>
      </c>
      <c r="H7" s="1">
        <v>9607848564</v>
      </c>
      <c r="I7" s="1">
        <v>11050618531</v>
      </c>
    </row>
    <row r="8" spans="1:9" x14ac:dyDescent="0.25">
      <c r="A8" t="s">
        <v>12</v>
      </c>
      <c r="B8" s="1">
        <v>27650362</v>
      </c>
      <c r="C8" s="1">
        <v>24885326</v>
      </c>
      <c r="D8" s="7">
        <v>22396793</v>
      </c>
      <c r="E8" s="1">
        <v>20157114</v>
      </c>
      <c r="F8" s="7">
        <v>0</v>
      </c>
      <c r="G8" s="1">
        <v>0</v>
      </c>
      <c r="H8" s="1">
        <v>0</v>
      </c>
    </row>
    <row r="9" spans="1:9" x14ac:dyDescent="0.25">
      <c r="A9" t="s">
        <v>9</v>
      </c>
      <c r="B9" s="1">
        <v>0</v>
      </c>
      <c r="C9" s="1">
        <v>2403542759</v>
      </c>
      <c r="D9" s="7">
        <v>1502337266</v>
      </c>
      <c r="E9" s="1">
        <v>571007954</v>
      </c>
      <c r="F9" s="7">
        <v>3111501495</v>
      </c>
      <c r="G9" s="1">
        <v>1766758465</v>
      </c>
      <c r="H9" s="1">
        <v>1557329992</v>
      </c>
    </row>
    <row r="10" spans="1:9" x14ac:dyDescent="0.25">
      <c r="B10" s="1"/>
      <c r="C10" s="1"/>
      <c r="D10" s="7"/>
      <c r="F10" s="7"/>
      <c r="G10" s="7"/>
    </row>
    <row r="11" spans="1:9" x14ac:dyDescent="0.25">
      <c r="A11" s="27" t="s">
        <v>2</v>
      </c>
      <c r="B11" s="4">
        <f>SUM(B12:B18)</f>
        <v>2951671601</v>
      </c>
      <c r="C11" s="4">
        <f t="shared" ref="C11:I11" si="1">SUM(C12:C18)</f>
        <v>2474208172</v>
      </c>
      <c r="D11" s="4">
        <f t="shared" si="1"/>
        <v>3183855504</v>
      </c>
      <c r="E11" s="4">
        <f t="shared" si="1"/>
        <v>3887033787</v>
      </c>
      <c r="F11" s="4">
        <f t="shared" si="1"/>
        <v>4024173474</v>
      </c>
      <c r="G11" s="4">
        <f t="shared" si="1"/>
        <v>5289365790</v>
      </c>
      <c r="H11" s="4">
        <f t="shared" si="1"/>
        <v>6290459090</v>
      </c>
      <c r="I11" s="4">
        <f t="shared" si="1"/>
        <v>6741001952</v>
      </c>
    </row>
    <row r="12" spans="1:9" x14ac:dyDescent="0.25">
      <c r="A12" s="6" t="s">
        <v>13</v>
      </c>
      <c r="B12" s="1">
        <v>507903281</v>
      </c>
      <c r="C12" s="7">
        <v>681629585</v>
      </c>
      <c r="D12" s="7">
        <v>983462632</v>
      </c>
      <c r="E12" s="7">
        <v>1387898731</v>
      </c>
      <c r="F12" s="7">
        <v>1327900307</v>
      </c>
      <c r="G12" s="7">
        <v>2155076681</v>
      </c>
      <c r="H12" s="1">
        <v>2645507118</v>
      </c>
      <c r="I12" s="1">
        <v>3085196511</v>
      </c>
    </row>
    <row r="13" spans="1:9" x14ac:dyDescent="0.25">
      <c r="A13" s="6" t="s">
        <v>14</v>
      </c>
      <c r="B13" s="1">
        <v>27433904</v>
      </c>
      <c r="C13" s="7">
        <v>42006091</v>
      </c>
      <c r="D13" s="7">
        <v>46552319</v>
      </c>
      <c r="E13" s="7">
        <v>81730265</v>
      </c>
      <c r="F13" s="7">
        <v>146538006</v>
      </c>
      <c r="G13" s="7">
        <v>22497732</v>
      </c>
      <c r="H13" s="1">
        <v>207265197</v>
      </c>
      <c r="I13" s="1">
        <v>204041213</v>
      </c>
    </row>
    <row r="14" spans="1:9" x14ac:dyDescent="0.25">
      <c r="A14" s="6" t="s">
        <v>15</v>
      </c>
      <c r="B14" s="1">
        <v>1251482229</v>
      </c>
      <c r="C14" s="7">
        <v>1052840269</v>
      </c>
      <c r="D14" s="7">
        <v>1394634113</v>
      </c>
      <c r="E14" s="7">
        <v>1570830462</v>
      </c>
      <c r="F14" s="7">
        <v>2286854006</v>
      </c>
      <c r="G14" s="7">
        <v>2643632850</v>
      </c>
      <c r="H14" s="1">
        <v>3147123680</v>
      </c>
      <c r="I14" s="1">
        <v>3413894902</v>
      </c>
    </row>
    <row r="15" spans="1:9" x14ac:dyDescent="0.25">
      <c r="A15" s="6" t="s">
        <v>16</v>
      </c>
      <c r="B15" s="1">
        <v>324524469</v>
      </c>
      <c r="C15" s="7">
        <v>394985136</v>
      </c>
      <c r="D15" s="7">
        <v>445642378</v>
      </c>
      <c r="E15" s="7">
        <v>581947255</v>
      </c>
      <c r="F15" s="7"/>
      <c r="G15" s="7">
        <v>202999998</v>
      </c>
      <c r="H15" s="1">
        <v>0</v>
      </c>
    </row>
    <row r="16" spans="1:9" x14ac:dyDescent="0.25">
      <c r="A16" s="6" t="s">
        <v>17</v>
      </c>
      <c r="B16" s="1">
        <v>119900216</v>
      </c>
      <c r="C16" s="7">
        <v>195472902</v>
      </c>
      <c r="D16" s="7">
        <v>180151663</v>
      </c>
      <c r="E16" s="7">
        <v>196028838</v>
      </c>
      <c r="F16" s="7">
        <v>150446676</v>
      </c>
      <c r="G16" s="7">
        <v>137246819</v>
      </c>
      <c r="H16" s="1">
        <v>145641186</v>
      </c>
    </row>
    <row r="17" spans="1:9" x14ac:dyDescent="0.25">
      <c r="A17" s="6" t="s">
        <v>18</v>
      </c>
      <c r="B17" s="1">
        <v>524920902</v>
      </c>
      <c r="C17" s="7">
        <v>76069430</v>
      </c>
      <c r="D17" s="7">
        <v>61532556</v>
      </c>
      <c r="E17" s="7">
        <v>42332904</v>
      </c>
      <c r="F17" s="7">
        <v>44141400</v>
      </c>
      <c r="G17" s="7">
        <v>45707026</v>
      </c>
      <c r="H17" s="1">
        <v>54907662</v>
      </c>
      <c r="I17" s="1">
        <v>13695729</v>
      </c>
    </row>
    <row r="18" spans="1:9" x14ac:dyDescent="0.25">
      <c r="A18" s="6" t="s">
        <v>19</v>
      </c>
      <c r="B18" s="1">
        <v>195506600</v>
      </c>
      <c r="C18" s="7">
        <v>31204759</v>
      </c>
      <c r="D18" s="7">
        <v>71879843</v>
      </c>
      <c r="E18" s="7">
        <v>26265332</v>
      </c>
      <c r="F18" s="7">
        <v>68293079</v>
      </c>
      <c r="G18" s="7">
        <v>82204684</v>
      </c>
      <c r="H18" s="1">
        <v>90014247</v>
      </c>
      <c r="I18" s="1">
        <v>24173597</v>
      </c>
    </row>
    <row r="19" spans="1:9" x14ac:dyDescent="0.25">
      <c r="F19" s="1"/>
    </row>
    <row r="20" spans="1:9" x14ac:dyDescent="0.25">
      <c r="A20" s="2"/>
      <c r="B20" s="4">
        <f>B6+B11</f>
        <v>6912444419</v>
      </c>
      <c r="C20" s="4">
        <f t="shared" ref="C20:I20" si="2">C6+C11</f>
        <v>8891336893</v>
      </c>
      <c r="D20" s="4">
        <f t="shared" si="2"/>
        <v>10262555483</v>
      </c>
      <c r="E20" s="4">
        <f t="shared" si="2"/>
        <v>11730308055</v>
      </c>
      <c r="F20" s="4">
        <f t="shared" si="2"/>
        <v>14213488340</v>
      </c>
      <c r="G20" s="4">
        <f t="shared" si="2"/>
        <v>16060338646</v>
      </c>
      <c r="H20" s="4">
        <f t="shared" si="2"/>
        <v>17455637646</v>
      </c>
      <c r="I20" s="4">
        <f t="shared" si="2"/>
        <v>17791620483</v>
      </c>
    </row>
    <row r="21" spans="1:9" x14ac:dyDescent="0.25">
      <c r="G21" s="1"/>
    </row>
    <row r="22" spans="1:9" ht="15.75" x14ac:dyDescent="0.25">
      <c r="A22" s="30" t="s">
        <v>75</v>
      </c>
      <c r="C22" s="4"/>
      <c r="D22" s="2"/>
      <c r="E22" s="2"/>
      <c r="F22" s="2"/>
      <c r="G22" s="2"/>
    </row>
    <row r="23" spans="1:9" ht="15.75" x14ac:dyDescent="0.25">
      <c r="A23" s="31" t="s">
        <v>76</v>
      </c>
      <c r="C23" s="4"/>
      <c r="D23" s="2"/>
      <c r="E23" s="2"/>
      <c r="F23" s="2"/>
      <c r="G23" s="2"/>
    </row>
    <row r="24" spans="1:9" x14ac:dyDescent="0.25">
      <c r="A24" s="27" t="s">
        <v>78</v>
      </c>
      <c r="B24" s="4">
        <f>SUM(B25:B27)</f>
        <v>701271400</v>
      </c>
      <c r="C24" s="4">
        <f t="shared" ref="C24:I24" si="3">SUM(C25:C27)</f>
        <v>780800065</v>
      </c>
      <c r="D24" s="4">
        <f t="shared" si="3"/>
        <v>1190184371</v>
      </c>
      <c r="E24" s="4">
        <f t="shared" si="3"/>
        <v>1899346318</v>
      </c>
      <c r="F24" s="4">
        <f t="shared" si="3"/>
        <v>3780824192</v>
      </c>
      <c r="G24" s="4">
        <f t="shared" si="3"/>
        <v>3802929300</v>
      </c>
      <c r="H24" s="4">
        <f t="shared" si="3"/>
        <v>3915968095</v>
      </c>
      <c r="I24" s="4">
        <f t="shared" si="3"/>
        <v>5089037140</v>
      </c>
    </row>
    <row r="25" spans="1:9" x14ac:dyDescent="0.25">
      <c r="A25" t="s">
        <v>42</v>
      </c>
      <c r="B25" s="1">
        <v>701271400</v>
      </c>
      <c r="C25" s="1">
        <v>780800065</v>
      </c>
      <c r="D25" s="1">
        <v>1190184371</v>
      </c>
      <c r="E25" s="1">
        <v>1899346318</v>
      </c>
      <c r="F25" s="1">
        <v>3705873517</v>
      </c>
      <c r="G25" s="7">
        <v>3755175717</v>
      </c>
      <c r="H25" s="1">
        <v>3893868051</v>
      </c>
      <c r="I25" s="1">
        <v>4309810544</v>
      </c>
    </row>
    <row r="26" spans="1:9" x14ac:dyDescent="0.25">
      <c r="A26" t="s">
        <v>82</v>
      </c>
      <c r="B26" s="1"/>
      <c r="C26" s="1"/>
      <c r="D26" s="1"/>
      <c r="E26" s="1"/>
      <c r="F26" s="1"/>
      <c r="G26" s="7"/>
      <c r="H26" s="1"/>
      <c r="I26" s="1">
        <v>502131417</v>
      </c>
    </row>
    <row r="27" spans="1:9" x14ac:dyDescent="0.25">
      <c r="A27" t="s">
        <v>44</v>
      </c>
      <c r="B27" s="1"/>
      <c r="C27" s="1"/>
      <c r="D27" s="1"/>
      <c r="E27" s="1"/>
      <c r="F27" s="1">
        <v>74950675</v>
      </c>
      <c r="G27" s="7">
        <v>47753583</v>
      </c>
      <c r="H27" s="1">
        <v>22100044</v>
      </c>
      <c r="I27" s="1">
        <v>277095179</v>
      </c>
    </row>
    <row r="28" spans="1:9" x14ac:dyDescent="0.25">
      <c r="E28" s="1"/>
      <c r="F28" s="1"/>
    </row>
    <row r="29" spans="1:9" x14ac:dyDescent="0.25">
      <c r="A29" s="27" t="s">
        <v>79</v>
      </c>
      <c r="B29" s="4">
        <f>SUM(B30:B34)</f>
        <v>2285258459</v>
      </c>
      <c r="C29" s="4">
        <f t="shared" ref="C29:I29" si="4">SUM(C30:C34)</f>
        <v>2786878943</v>
      </c>
      <c r="D29" s="4">
        <f t="shared" si="4"/>
        <v>3669838165</v>
      </c>
      <c r="E29" s="4">
        <f t="shared" si="4"/>
        <v>4025901195</v>
      </c>
      <c r="F29" s="4">
        <f t="shared" si="4"/>
        <v>4540479736</v>
      </c>
      <c r="G29" s="4">
        <f t="shared" si="4"/>
        <v>6226512499</v>
      </c>
      <c r="H29" s="4">
        <f t="shared" si="4"/>
        <v>7288464282</v>
      </c>
      <c r="I29" s="4">
        <f t="shared" si="4"/>
        <v>6269322720</v>
      </c>
    </row>
    <row r="30" spans="1:9" x14ac:dyDescent="0.25">
      <c r="A30" s="6" t="s">
        <v>22</v>
      </c>
      <c r="B30" s="7">
        <v>144284686</v>
      </c>
      <c r="C30" s="7">
        <v>134795636</v>
      </c>
      <c r="D30" s="7">
        <v>420534766</v>
      </c>
      <c r="E30" s="7">
        <v>405723453</v>
      </c>
      <c r="F30" s="7">
        <v>677628523</v>
      </c>
      <c r="G30" s="7">
        <v>689750204</v>
      </c>
      <c r="H30" s="7">
        <v>787576054</v>
      </c>
      <c r="I30" s="1">
        <v>645802885</v>
      </c>
    </row>
    <row r="31" spans="1:9" x14ac:dyDescent="0.25">
      <c r="A31" s="6" t="s">
        <v>23</v>
      </c>
      <c r="B31" s="1">
        <v>1282168549</v>
      </c>
      <c r="C31" s="7">
        <v>2011589300</v>
      </c>
      <c r="D31" s="7">
        <v>810282016</v>
      </c>
      <c r="E31" s="7">
        <v>836176370</v>
      </c>
      <c r="F31" s="7">
        <v>3254962172</v>
      </c>
      <c r="G31" s="7">
        <v>640424536</v>
      </c>
      <c r="H31" s="7">
        <v>650082956</v>
      </c>
      <c r="I31" s="1">
        <v>1532859171</v>
      </c>
    </row>
    <row r="32" spans="1:9" x14ac:dyDescent="0.25">
      <c r="A32" t="s">
        <v>24</v>
      </c>
      <c r="B32" s="1">
        <v>537569883</v>
      </c>
      <c r="C32" s="1">
        <v>530263825</v>
      </c>
      <c r="D32" s="16">
        <v>2291491404</v>
      </c>
      <c r="E32" s="7">
        <v>2501954155</v>
      </c>
      <c r="F32" s="1">
        <v>554244624</v>
      </c>
      <c r="G32" s="1">
        <v>4850981612</v>
      </c>
      <c r="H32" s="7">
        <v>5712381266</v>
      </c>
      <c r="I32" s="7">
        <v>3908896026</v>
      </c>
    </row>
    <row r="33" spans="1:9" x14ac:dyDescent="0.25">
      <c r="A33" s="6" t="s">
        <v>25</v>
      </c>
      <c r="B33" s="1">
        <v>293839299</v>
      </c>
      <c r="C33" s="1">
        <v>40319215</v>
      </c>
      <c r="D33" s="16">
        <v>38698925</v>
      </c>
      <c r="E33" s="1">
        <v>107412374</v>
      </c>
      <c r="F33" s="1">
        <v>0</v>
      </c>
      <c r="G33" s="1"/>
      <c r="H33" s="7">
        <v>93842416</v>
      </c>
      <c r="I33" s="7">
        <v>87530290</v>
      </c>
    </row>
    <row r="34" spans="1:9" x14ac:dyDescent="0.25">
      <c r="A34" s="6" t="s">
        <v>26</v>
      </c>
      <c r="B34" s="1">
        <v>27396042</v>
      </c>
      <c r="C34" s="1">
        <f>79910968-10000001</f>
        <v>69910967</v>
      </c>
      <c r="D34" s="16">
        <v>108831054</v>
      </c>
      <c r="E34" s="1">
        <v>174634843</v>
      </c>
      <c r="F34" s="1">
        <f>53645152-735</f>
        <v>53644417</v>
      </c>
      <c r="G34" s="1">
        <v>45356147</v>
      </c>
      <c r="H34" s="7">
        <f>53581591-9000001</f>
        <v>44581590</v>
      </c>
      <c r="I34" s="7">
        <v>94234348</v>
      </c>
    </row>
    <row r="35" spans="1:9" x14ac:dyDescent="0.25">
      <c r="B35" s="1"/>
      <c r="C35" s="1"/>
      <c r="D35" s="16"/>
      <c r="E35" s="1"/>
      <c r="F35" s="1"/>
      <c r="G35" s="1"/>
    </row>
    <row r="36" spans="1:9" x14ac:dyDescent="0.25">
      <c r="A36" s="2"/>
      <c r="B36" s="4">
        <f t="shared" ref="B36:I36" si="5">B24+B29</f>
        <v>2986529859</v>
      </c>
      <c r="C36" s="4">
        <f t="shared" si="5"/>
        <v>3567679008</v>
      </c>
      <c r="D36" s="17">
        <f t="shared" si="5"/>
        <v>4860022536</v>
      </c>
      <c r="E36" s="4">
        <f t="shared" si="5"/>
        <v>5925247513</v>
      </c>
      <c r="F36" s="4">
        <f t="shared" si="5"/>
        <v>8321303928</v>
      </c>
      <c r="G36" s="4">
        <f t="shared" si="5"/>
        <v>10029441799</v>
      </c>
      <c r="H36" s="4">
        <f t="shared" si="5"/>
        <v>11204432377</v>
      </c>
      <c r="I36" s="4">
        <f t="shared" si="5"/>
        <v>11358359860</v>
      </c>
    </row>
    <row r="37" spans="1:9" x14ac:dyDescent="0.25">
      <c r="A37" s="2"/>
      <c r="B37" s="1"/>
      <c r="C37" s="1"/>
      <c r="D37" s="16"/>
      <c r="E37" s="1"/>
      <c r="F37" s="1"/>
      <c r="G37" s="1"/>
    </row>
    <row r="38" spans="1:9" x14ac:dyDescent="0.25">
      <c r="A38" s="27" t="s">
        <v>77</v>
      </c>
      <c r="B38" s="4">
        <f>SUM(B39:B43)</f>
        <v>3925914560</v>
      </c>
      <c r="C38" s="4">
        <f t="shared" ref="C38:I38" si="6">SUM(C39:C43)</f>
        <v>5323657885</v>
      </c>
      <c r="D38" s="4">
        <f t="shared" si="6"/>
        <v>5402532947</v>
      </c>
      <c r="E38" s="4">
        <f t="shared" si="6"/>
        <v>5805060542</v>
      </c>
      <c r="F38" s="4">
        <f t="shared" si="6"/>
        <v>5892184412</v>
      </c>
      <c r="G38" s="4">
        <f t="shared" si="6"/>
        <v>6030896847</v>
      </c>
      <c r="H38" s="4">
        <f t="shared" si="6"/>
        <v>6251205269</v>
      </c>
      <c r="I38" s="4">
        <f t="shared" si="6"/>
        <v>6433260623</v>
      </c>
    </row>
    <row r="39" spans="1:9" x14ac:dyDescent="0.25">
      <c r="A39" t="s">
        <v>5</v>
      </c>
      <c r="B39" s="1">
        <v>1000000000</v>
      </c>
      <c r="C39" s="1">
        <v>1365000000</v>
      </c>
      <c r="D39" s="1">
        <v>1405950000</v>
      </c>
      <c r="E39" s="1">
        <v>1448128500</v>
      </c>
      <c r="F39" s="1">
        <v>1520534920</v>
      </c>
      <c r="G39" s="1">
        <v>1566150960</v>
      </c>
      <c r="H39" s="1">
        <v>1644458500</v>
      </c>
      <c r="I39" s="1">
        <v>1677347670</v>
      </c>
    </row>
    <row r="40" spans="1:9" x14ac:dyDescent="0.25">
      <c r="A40" t="s">
        <v>21</v>
      </c>
      <c r="B40" s="1">
        <v>520000000</v>
      </c>
      <c r="C40" s="1">
        <v>1120000000</v>
      </c>
      <c r="D40" s="1">
        <v>1120000000</v>
      </c>
      <c r="E40" s="1">
        <v>1120000000</v>
      </c>
      <c r="F40" s="1">
        <v>1120000000</v>
      </c>
      <c r="G40" s="1">
        <v>1120000000</v>
      </c>
      <c r="H40" s="1">
        <v>1120000000</v>
      </c>
      <c r="I40" s="1">
        <v>1120000000</v>
      </c>
    </row>
    <row r="41" spans="1:9" x14ac:dyDescent="0.25">
      <c r="A41" t="s">
        <v>83</v>
      </c>
      <c r="B41" s="1">
        <v>1760533803</v>
      </c>
      <c r="C41" s="1">
        <v>1749817068</v>
      </c>
      <c r="D41" s="1">
        <v>1739304433</v>
      </c>
      <c r="E41" s="1">
        <v>1729000621</v>
      </c>
      <c r="F41" s="1">
        <v>1721432002</v>
      </c>
      <c r="G41" s="1">
        <v>1724109853</v>
      </c>
      <c r="H41" s="1">
        <v>1713134427</v>
      </c>
      <c r="I41" s="1">
        <v>1702501772</v>
      </c>
    </row>
    <row r="42" spans="1:9" x14ac:dyDescent="0.25">
      <c r="A42" t="s">
        <v>10</v>
      </c>
      <c r="B42" s="1">
        <v>317458567</v>
      </c>
      <c r="C42" s="1">
        <v>760918627</v>
      </c>
      <c r="D42" s="1">
        <v>809356324</v>
      </c>
      <c r="E42" s="1">
        <v>1180009231</v>
      </c>
      <c r="F42" s="1">
        <v>1202295300</v>
      </c>
      <c r="G42" s="1">
        <v>1292713844</v>
      </c>
      <c r="H42" s="1">
        <v>1445690152</v>
      </c>
      <c r="I42" s="1">
        <v>1933411181</v>
      </c>
    </row>
    <row r="43" spans="1:9" x14ac:dyDescent="0.25">
      <c r="A43" t="s">
        <v>20</v>
      </c>
      <c r="B43" s="1">
        <v>327922190</v>
      </c>
      <c r="C43" s="1">
        <v>327922190</v>
      </c>
      <c r="D43" s="1">
        <v>327922190</v>
      </c>
      <c r="E43" s="1">
        <v>327922190</v>
      </c>
      <c r="F43" s="1">
        <v>327922190</v>
      </c>
      <c r="G43" s="1">
        <v>327922190</v>
      </c>
      <c r="H43" s="1">
        <v>327922190</v>
      </c>
    </row>
    <row r="44" spans="1:9" x14ac:dyDescent="0.25">
      <c r="C44" s="1"/>
      <c r="D44" s="1"/>
      <c r="E44" s="1"/>
      <c r="F44" s="1"/>
      <c r="G44" s="1"/>
    </row>
    <row r="45" spans="1:9" x14ac:dyDescent="0.25">
      <c r="A45" s="2"/>
      <c r="B45" s="4">
        <f t="shared" ref="B45:I45" si="7">B36+B38</f>
        <v>6912444419</v>
      </c>
      <c r="C45" s="4">
        <f t="shared" si="7"/>
        <v>8891336893</v>
      </c>
      <c r="D45" s="4">
        <f t="shared" si="7"/>
        <v>10262555483</v>
      </c>
      <c r="E45" s="4">
        <f t="shared" si="7"/>
        <v>11730308055</v>
      </c>
      <c r="F45" s="4">
        <f t="shared" si="7"/>
        <v>14213488340</v>
      </c>
      <c r="G45" s="4">
        <f t="shared" si="7"/>
        <v>16060338646</v>
      </c>
      <c r="H45" s="4">
        <f t="shared" si="7"/>
        <v>17455637646</v>
      </c>
      <c r="I45" s="4">
        <f t="shared" si="7"/>
        <v>17791620483</v>
      </c>
    </row>
    <row r="46" spans="1:9" x14ac:dyDescent="0.25">
      <c r="B46" s="1"/>
      <c r="C46" s="1"/>
      <c r="D46" s="16"/>
      <c r="E46" s="1"/>
      <c r="F46" s="1"/>
      <c r="G46" s="1"/>
    </row>
    <row r="47" spans="1:9" x14ac:dyDescent="0.25">
      <c r="A47" s="23" t="s">
        <v>80</v>
      </c>
      <c r="B47" s="18">
        <f t="shared" ref="B47:I47" si="8">B38/(B39/10)</f>
        <v>39.259145599999997</v>
      </c>
      <c r="C47" s="18">
        <f t="shared" si="8"/>
        <v>39.001156666666667</v>
      </c>
      <c r="D47" s="18">
        <f t="shared" si="8"/>
        <v>38.426209658949467</v>
      </c>
      <c r="E47" s="18">
        <f t="shared" si="8"/>
        <v>40.086639700827654</v>
      </c>
      <c r="F47" s="18">
        <f t="shared" si="8"/>
        <v>38.750733932503174</v>
      </c>
      <c r="G47" s="18">
        <f t="shared" si="8"/>
        <v>38.507762029530028</v>
      </c>
      <c r="H47" s="18">
        <f t="shared" si="8"/>
        <v>38.01376118035207</v>
      </c>
      <c r="I47" s="18">
        <f t="shared" si="8"/>
        <v>38.353769692838931</v>
      </c>
    </row>
    <row r="48" spans="1:9" x14ac:dyDescent="0.25">
      <c r="A48" s="23" t="s">
        <v>81</v>
      </c>
      <c r="B48" s="7">
        <f>B39/10</f>
        <v>100000000</v>
      </c>
      <c r="C48" s="7">
        <f t="shared" ref="C48:I48" si="9">C39/10</f>
        <v>136500000</v>
      </c>
      <c r="D48" s="7">
        <f t="shared" si="9"/>
        <v>140595000</v>
      </c>
      <c r="E48" s="7">
        <f t="shared" si="9"/>
        <v>144812850</v>
      </c>
      <c r="F48" s="7">
        <f t="shared" si="9"/>
        <v>152053492</v>
      </c>
      <c r="G48" s="7">
        <f t="shared" si="9"/>
        <v>156615096</v>
      </c>
      <c r="H48" s="7">
        <f t="shared" si="9"/>
        <v>164445850</v>
      </c>
      <c r="I48" s="7">
        <f t="shared" si="9"/>
        <v>167734767</v>
      </c>
    </row>
    <row r="49" spans="2:9" x14ac:dyDescent="0.25">
      <c r="B49" s="1"/>
      <c r="C49" s="1"/>
      <c r="D49" s="1"/>
      <c r="E49" s="1"/>
      <c r="F49" s="1"/>
      <c r="G49" s="1"/>
    </row>
    <row r="50" spans="2:9" x14ac:dyDescent="0.25">
      <c r="B50" s="4"/>
      <c r="C50" s="4"/>
      <c r="D50" s="4"/>
      <c r="E50" s="4"/>
      <c r="F50" s="4"/>
      <c r="G50" s="4"/>
    </row>
    <row r="51" spans="2:9" x14ac:dyDescent="0.25">
      <c r="E51" s="1"/>
      <c r="F51" s="1"/>
    </row>
    <row r="52" spans="2:9" x14ac:dyDescent="0.25">
      <c r="B52" s="1"/>
      <c r="C52" s="1"/>
      <c r="D52" s="1"/>
      <c r="E52" s="1"/>
      <c r="F52" s="1"/>
      <c r="G52" s="1"/>
      <c r="H52" s="1"/>
      <c r="I52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0"/>
  <sheetViews>
    <sheetView workbookViewId="0">
      <pane xSplit="1" ySplit="4" topLeftCell="D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36.7109375" bestFit="1" customWidth="1"/>
    <col min="2" max="4" width="14.5703125" bestFit="1" customWidth="1"/>
    <col min="5" max="5" width="15.42578125" bestFit="1" customWidth="1"/>
    <col min="6" max="7" width="14.5703125" bestFit="1" customWidth="1"/>
    <col min="8" max="9" width="12.7109375" bestFit="1" customWidth="1"/>
  </cols>
  <sheetData>
    <row r="1" spans="1:9" x14ac:dyDescent="0.25">
      <c r="A1" s="11" t="s">
        <v>11</v>
      </c>
    </row>
    <row r="2" spans="1:9" x14ac:dyDescent="0.25">
      <c r="A2" s="11" t="s">
        <v>64</v>
      </c>
    </row>
    <row r="3" spans="1:9" x14ac:dyDescent="0.25">
      <c r="A3" s="11" t="s">
        <v>51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3" t="s">
        <v>65</v>
      </c>
      <c r="B5" s="1">
        <v>3758220888</v>
      </c>
      <c r="C5" s="1">
        <v>3983610866</v>
      </c>
      <c r="D5" s="1">
        <v>4391171642</v>
      </c>
      <c r="E5" s="1">
        <v>5479121542</v>
      </c>
      <c r="F5" s="1">
        <v>4753778825</v>
      </c>
      <c r="G5" s="1">
        <v>6078738108</v>
      </c>
      <c r="H5" s="1">
        <v>7558432416</v>
      </c>
      <c r="I5" s="1">
        <v>9118517693</v>
      </c>
    </row>
    <row r="6" spans="1:9" x14ac:dyDescent="0.25">
      <c r="A6" t="s">
        <v>66</v>
      </c>
      <c r="B6" s="5">
        <v>2967364792</v>
      </c>
      <c r="C6" s="5">
        <v>3109944679</v>
      </c>
      <c r="D6" s="5">
        <v>3620820176</v>
      </c>
      <c r="E6" s="5">
        <v>4309791359</v>
      </c>
      <c r="F6" s="5">
        <v>3858788036</v>
      </c>
      <c r="G6" s="5">
        <v>4994609392</v>
      </c>
      <c r="H6" s="5">
        <v>6358041367</v>
      </c>
      <c r="I6" s="32">
        <v>7419623020</v>
      </c>
    </row>
    <row r="7" spans="1:9" x14ac:dyDescent="0.25">
      <c r="A7" s="23" t="s">
        <v>3</v>
      </c>
      <c r="B7" s="4">
        <f>B5-B6</f>
        <v>790856096</v>
      </c>
      <c r="C7" s="4">
        <f t="shared" ref="C7:I7" si="0">C5-C6</f>
        <v>873666187</v>
      </c>
      <c r="D7" s="4">
        <f t="shared" si="0"/>
        <v>770351466</v>
      </c>
      <c r="E7" s="4">
        <f t="shared" si="0"/>
        <v>1169330183</v>
      </c>
      <c r="F7" s="4">
        <f t="shared" si="0"/>
        <v>894990789</v>
      </c>
      <c r="G7" s="4">
        <f t="shared" si="0"/>
        <v>1084128716</v>
      </c>
      <c r="H7" s="4">
        <f t="shared" si="0"/>
        <v>1200391049</v>
      </c>
      <c r="I7" s="4">
        <f t="shared" si="0"/>
        <v>1698894673</v>
      </c>
    </row>
    <row r="8" spans="1:9" x14ac:dyDescent="0.25">
      <c r="A8" s="25"/>
      <c r="B8" s="4"/>
      <c r="C8" s="4"/>
      <c r="D8" s="4"/>
      <c r="E8" s="4"/>
      <c r="F8" s="4"/>
      <c r="G8" s="9"/>
    </row>
    <row r="9" spans="1:9" x14ac:dyDescent="0.25">
      <c r="A9" s="23" t="s">
        <v>67</v>
      </c>
      <c r="B9" s="17">
        <f>SUM(B10:B11)</f>
        <v>133141834</v>
      </c>
      <c r="C9" s="17">
        <f t="shared" ref="C9:I9" si="1">SUM(C10:C11)</f>
        <v>190789290</v>
      </c>
      <c r="D9" s="17">
        <f t="shared" si="1"/>
        <v>198905391</v>
      </c>
      <c r="E9" s="17">
        <f t="shared" si="1"/>
        <v>223608495</v>
      </c>
      <c r="F9" s="17">
        <f t="shared" si="1"/>
        <v>210258452</v>
      </c>
      <c r="G9" s="17">
        <f t="shared" si="1"/>
        <v>271944208</v>
      </c>
      <c r="H9" s="17">
        <f t="shared" si="1"/>
        <v>282922342</v>
      </c>
      <c r="I9" s="17">
        <f t="shared" si="1"/>
        <v>290584017</v>
      </c>
    </row>
    <row r="10" spans="1:9" x14ac:dyDescent="0.25">
      <c r="A10" s="6" t="s">
        <v>27</v>
      </c>
      <c r="B10" s="19">
        <v>112708369</v>
      </c>
      <c r="C10" s="7">
        <v>163067049</v>
      </c>
      <c r="D10" s="7">
        <v>166758358</v>
      </c>
      <c r="E10" s="7">
        <v>175923499</v>
      </c>
      <c r="F10" s="7">
        <v>165620728</v>
      </c>
      <c r="G10" s="7">
        <v>217949450</v>
      </c>
      <c r="H10" s="7">
        <v>225556742</v>
      </c>
      <c r="I10" s="7">
        <v>223765807</v>
      </c>
    </row>
    <row r="11" spans="1:9" x14ac:dyDescent="0.25">
      <c r="A11" s="6" t="s">
        <v>28</v>
      </c>
      <c r="B11" s="19">
        <v>20433465</v>
      </c>
      <c r="C11" s="7">
        <v>27722241</v>
      </c>
      <c r="D11" s="7">
        <v>32147033</v>
      </c>
      <c r="E11" s="7">
        <v>47684996</v>
      </c>
      <c r="F11" s="7">
        <v>44637724</v>
      </c>
      <c r="G11" s="7">
        <v>53994758</v>
      </c>
      <c r="H11" s="7">
        <v>57365600</v>
      </c>
      <c r="I11" s="7">
        <v>66818210</v>
      </c>
    </row>
    <row r="12" spans="1:9" x14ac:dyDescent="0.25">
      <c r="A12" s="6"/>
      <c r="B12" s="7"/>
      <c r="C12" s="1"/>
      <c r="D12" s="1"/>
      <c r="E12" s="1"/>
      <c r="F12" s="1"/>
    </row>
    <row r="13" spans="1:9" x14ac:dyDescent="0.25">
      <c r="A13" s="25" t="s">
        <v>4</v>
      </c>
      <c r="B13" s="4">
        <f>B7-B9</f>
        <v>657714262</v>
      </c>
      <c r="C13" s="4">
        <f t="shared" ref="C13:I13" si="2">C7-C9</f>
        <v>682876897</v>
      </c>
      <c r="D13" s="4">
        <f t="shared" si="2"/>
        <v>571446075</v>
      </c>
      <c r="E13" s="4">
        <f t="shared" si="2"/>
        <v>945721688</v>
      </c>
      <c r="F13" s="4">
        <f t="shared" si="2"/>
        <v>684732337</v>
      </c>
      <c r="G13" s="4">
        <f t="shared" si="2"/>
        <v>812184508</v>
      </c>
      <c r="H13" s="4">
        <f t="shared" si="2"/>
        <v>917468707</v>
      </c>
      <c r="I13" s="4">
        <f t="shared" si="2"/>
        <v>1408310656</v>
      </c>
    </row>
    <row r="14" spans="1:9" x14ac:dyDescent="0.25">
      <c r="A14" s="24" t="s">
        <v>68</v>
      </c>
      <c r="B14" s="4"/>
      <c r="C14" s="4"/>
      <c r="D14" s="4"/>
      <c r="E14" s="4"/>
      <c r="F14" s="4"/>
      <c r="G14" s="4"/>
      <c r="H14" s="4"/>
    </row>
    <row r="15" spans="1:9" x14ac:dyDescent="0.25">
      <c r="A15" s="6" t="s">
        <v>8</v>
      </c>
      <c r="B15" s="7">
        <v>183574537</v>
      </c>
      <c r="C15" s="7">
        <v>169339112</v>
      </c>
      <c r="D15" s="7">
        <v>-223452980</v>
      </c>
      <c r="E15" s="13">
        <v>279108240</v>
      </c>
      <c r="F15" s="13">
        <v>271855049</v>
      </c>
      <c r="G15" s="7">
        <v>444855445</v>
      </c>
      <c r="H15" s="7">
        <v>543476724</v>
      </c>
      <c r="I15" s="7">
        <v>725021019</v>
      </c>
    </row>
    <row r="16" spans="1:9" x14ac:dyDescent="0.25">
      <c r="A16" s="6" t="s">
        <v>36</v>
      </c>
      <c r="B16" s="7">
        <v>97579</v>
      </c>
      <c r="C16" s="7">
        <v>-1077406</v>
      </c>
      <c r="D16" s="7">
        <v>8844309</v>
      </c>
      <c r="E16" s="13">
        <v>2284204</v>
      </c>
      <c r="F16" s="13">
        <v>2266414</v>
      </c>
      <c r="G16" s="7">
        <v>1384890</v>
      </c>
      <c r="H16" s="7">
        <v>1363391</v>
      </c>
      <c r="I16" s="7">
        <v>2131201</v>
      </c>
    </row>
    <row r="17" spans="1:9" x14ac:dyDescent="0.25">
      <c r="A17" s="6"/>
      <c r="B17" s="7"/>
      <c r="C17" s="7"/>
      <c r="D17" s="7"/>
      <c r="E17" s="13"/>
      <c r="F17" s="13"/>
      <c r="G17" s="7"/>
      <c r="H17" s="7"/>
    </row>
    <row r="18" spans="1:9" x14ac:dyDescent="0.25">
      <c r="A18" s="23" t="s">
        <v>69</v>
      </c>
      <c r="B18" s="4">
        <f>B13-B15+B16</f>
        <v>474237304</v>
      </c>
      <c r="C18" s="4">
        <f t="shared" ref="C18:I18" si="3">C13-C15+C16</f>
        <v>512460379</v>
      </c>
      <c r="D18" s="4">
        <f t="shared" si="3"/>
        <v>803743364</v>
      </c>
      <c r="E18" s="4">
        <f t="shared" si="3"/>
        <v>668897652</v>
      </c>
      <c r="F18" s="4">
        <f t="shared" si="3"/>
        <v>415143702</v>
      </c>
      <c r="G18" s="4">
        <f t="shared" si="3"/>
        <v>368713953</v>
      </c>
      <c r="H18" s="4">
        <f t="shared" si="3"/>
        <v>375355374</v>
      </c>
      <c r="I18" s="4">
        <f t="shared" si="3"/>
        <v>685420838</v>
      </c>
    </row>
    <row r="19" spans="1:9" x14ac:dyDescent="0.25">
      <c r="A19" s="26" t="s">
        <v>6</v>
      </c>
      <c r="B19" s="7">
        <v>22582729</v>
      </c>
      <c r="C19" s="7">
        <v>24402875</v>
      </c>
      <c r="D19" s="7">
        <v>16992257</v>
      </c>
      <c r="E19" s="7">
        <v>31852269</v>
      </c>
      <c r="F19" s="7">
        <v>19768748</v>
      </c>
      <c r="G19" s="7">
        <v>17557807</v>
      </c>
      <c r="H19" s="7">
        <v>17874065</v>
      </c>
      <c r="I19" s="7">
        <v>32639088</v>
      </c>
    </row>
    <row r="20" spans="1:9" x14ac:dyDescent="0.25">
      <c r="A20" s="23" t="s">
        <v>70</v>
      </c>
      <c r="B20" s="4">
        <f>B18-B19</f>
        <v>451654575</v>
      </c>
      <c r="C20" s="4">
        <f t="shared" ref="C20:I20" si="4">C18-C19</f>
        <v>488057504</v>
      </c>
      <c r="D20" s="4">
        <f t="shared" si="4"/>
        <v>786751107</v>
      </c>
      <c r="E20" s="4">
        <f t="shared" si="4"/>
        <v>637045383</v>
      </c>
      <c r="F20" s="4">
        <f t="shared" si="4"/>
        <v>395374954</v>
      </c>
      <c r="G20" s="4">
        <f t="shared" si="4"/>
        <v>351156146</v>
      </c>
      <c r="H20" s="4">
        <f t="shared" si="4"/>
        <v>357481309</v>
      </c>
      <c r="I20" s="4">
        <f t="shared" si="4"/>
        <v>652781750</v>
      </c>
    </row>
    <row r="21" spans="1:9" x14ac:dyDescent="0.25">
      <c r="A21" s="26"/>
      <c r="B21" s="7"/>
      <c r="C21" s="7"/>
      <c r="D21" s="7"/>
      <c r="E21" s="7"/>
      <c r="F21" s="7"/>
      <c r="G21" s="7"/>
    </row>
    <row r="22" spans="1:9" x14ac:dyDescent="0.25">
      <c r="A22" s="27" t="s">
        <v>71</v>
      </c>
      <c r="B22" s="9">
        <f>SUM(B23:B24)</f>
        <v>27396042</v>
      </c>
      <c r="C22" s="9">
        <f t="shared" ref="C22:I22" si="5">SUM(C23:C24)</f>
        <v>52514926</v>
      </c>
      <c r="D22" s="9">
        <f t="shared" si="5"/>
        <v>28920085</v>
      </c>
      <c r="E22" s="9">
        <f t="shared" si="5"/>
        <v>65803788</v>
      </c>
      <c r="F22" s="9">
        <f t="shared" si="5"/>
        <v>41912125</v>
      </c>
      <c r="G22" s="9">
        <f t="shared" si="5"/>
        <v>29979520</v>
      </c>
      <c r="H22" s="9">
        <f t="shared" si="5"/>
        <v>27542321</v>
      </c>
      <c r="I22" s="9">
        <f t="shared" si="5"/>
        <v>98354480</v>
      </c>
    </row>
    <row r="23" spans="1:9" x14ac:dyDescent="0.25">
      <c r="A23" s="6" t="s">
        <v>37</v>
      </c>
      <c r="B23" s="13">
        <v>27396042</v>
      </c>
      <c r="C23" s="13">
        <v>14477364</v>
      </c>
      <c r="D23" s="13">
        <v>4261934</v>
      </c>
      <c r="E23" s="13">
        <v>18552604</v>
      </c>
      <c r="F23" s="7">
        <v>35092548</v>
      </c>
      <c r="G23" s="7">
        <v>45356147</v>
      </c>
      <c r="H23" s="7">
        <v>53195860</v>
      </c>
      <c r="I23" s="7">
        <v>40652756</v>
      </c>
    </row>
    <row r="24" spans="1:9" x14ac:dyDescent="0.25">
      <c r="A24" s="6" t="s">
        <v>38</v>
      </c>
      <c r="B24" s="13">
        <v>0</v>
      </c>
      <c r="C24" s="13">
        <v>38037562</v>
      </c>
      <c r="D24" s="13">
        <v>24658151</v>
      </c>
      <c r="E24" s="13">
        <v>47251184</v>
      </c>
      <c r="F24" s="7">
        <v>6819577</v>
      </c>
      <c r="G24" s="7">
        <v>-15376627</v>
      </c>
      <c r="H24" s="7">
        <v>-25653539</v>
      </c>
      <c r="I24" s="7">
        <v>57701724</v>
      </c>
    </row>
    <row r="25" spans="1:9" x14ac:dyDescent="0.25">
      <c r="A25" s="23" t="s">
        <v>72</v>
      </c>
      <c r="B25" s="10">
        <f>B20-B22</f>
        <v>424258533</v>
      </c>
      <c r="C25" s="10">
        <f t="shared" ref="C25:I25" si="6">C20-C22</f>
        <v>435542578</v>
      </c>
      <c r="D25" s="10">
        <f t="shared" si="6"/>
        <v>757831022</v>
      </c>
      <c r="E25" s="10">
        <f t="shared" si="6"/>
        <v>571241595</v>
      </c>
      <c r="F25" s="10">
        <f t="shared" si="6"/>
        <v>353462829</v>
      </c>
      <c r="G25" s="10">
        <f t="shared" si="6"/>
        <v>321176626</v>
      </c>
      <c r="H25" s="10">
        <f t="shared" si="6"/>
        <v>329938988</v>
      </c>
      <c r="I25" s="10">
        <f t="shared" si="6"/>
        <v>554427270</v>
      </c>
    </row>
    <row r="26" spans="1:9" x14ac:dyDescent="0.25">
      <c r="A26" s="2"/>
      <c r="B26" s="11"/>
      <c r="C26" s="11"/>
      <c r="D26" s="9"/>
      <c r="E26" s="9"/>
      <c r="F26" s="9"/>
      <c r="G26" s="9"/>
    </row>
    <row r="27" spans="1:9" x14ac:dyDescent="0.25">
      <c r="A27" s="23" t="s">
        <v>73</v>
      </c>
      <c r="B27" s="20">
        <f>B25/('1'!B39/10)</f>
        <v>4.2425853299999998</v>
      </c>
      <c r="C27" s="20">
        <f>C25/('1'!C39/10)</f>
        <v>3.1907881172161172</v>
      </c>
      <c r="D27" s="20">
        <f>D25/('1'!D39/10)</f>
        <v>5.3901705039297276</v>
      </c>
      <c r="E27" s="20">
        <f>E25/('1'!E39/10)</f>
        <v>3.9446885756339993</v>
      </c>
      <c r="F27" s="20">
        <f>F25/('1'!F39/10)</f>
        <v>2.3245952746682068</v>
      </c>
      <c r="G27" s="20">
        <f>G25/('1'!G39/10)</f>
        <v>2.0507386210075178</v>
      </c>
      <c r="H27" s="20">
        <f>H25/('1'!H39/10)</f>
        <v>2.0063685888090212</v>
      </c>
      <c r="I27" s="20">
        <f>I25/('1'!I39/10)</f>
        <v>3.3053807503127839</v>
      </c>
    </row>
    <row r="28" spans="1:9" x14ac:dyDescent="0.25">
      <c r="A28" s="24" t="s">
        <v>74</v>
      </c>
      <c r="B28" s="13">
        <f>'1'!B39/10</f>
        <v>100000000</v>
      </c>
      <c r="C28" s="13">
        <f>'1'!C39/10</f>
        <v>136500000</v>
      </c>
      <c r="D28" s="13">
        <f>'1'!D39/10</f>
        <v>140595000</v>
      </c>
      <c r="E28" s="13">
        <f>'1'!E39/10</f>
        <v>144812850</v>
      </c>
      <c r="F28" s="13">
        <f>'1'!F39/10</f>
        <v>152053492</v>
      </c>
      <c r="G28" s="13">
        <f>'1'!G39/10</f>
        <v>156615096</v>
      </c>
      <c r="H28" s="13">
        <f>'1'!H39/10</f>
        <v>164445850</v>
      </c>
      <c r="I28" s="13">
        <f>'1'!I39/10</f>
        <v>167734767</v>
      </c>
    </row>
    <row r="29" spans="1:9" x14ac:dyDescent="0.25">
      <c r="A29" s="28"/>
    </row>
    <row r="50" spans="1:2" x14ac:dyDescent="0.25">
      <c r="A50" s="8"/>
      <c r="B5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RowHeight="15" x14ac:dyDescent="0.25"/>
  <cols>
    <col min="1" max="1" width="45" bestFit="1" customWidth="1"/>
    <col min="2" max="3" width="14.5703125" bestFit="1" customWidth="1"/>
    <col min="4" max="4" width="14.42578125" customWidth="1"/>
    <col min="5" max="7" width="14.5703125" bestFit="1" customWidth="1"/>
    <col min="8" max="9" width="13.5703125" bestFit="1" customWidth="1"/>
  </cols>
  <sheetData>
    <row r="1" spans="1:9" x14ac:dyDescent="0.25">
      <c r="A1" s="11" t="s">
        <v>11</v>
      </c>
      <c r="B1" s="1"/>
      <c r="C1" s="1"/>
      <c r="D1" s="1"/>
      <c r="E1" s="1"/>
      <c r="F1" s="1"/>
      <c r="G1" s="1"/>
    </row>
    <row r="2" spans="1:9" x14ac:dyDescent="0.25">
      <c r="A2" s="11" t="s">
        <v>55</v>
      </c>
    </row>
    <row r="3" spans="1:9" x14ac:dyDescent="0.25">
      <c r="A3" s="11" t="s">
        <v>51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3" t="s">
        <v>56</v>
      </c>
    </row>
    <row r="6" spans="1:9" x14ac:dyDescent="0.25">
      <c r="A6" t="s">
        <v>39</v>
      </c>
      <c r="B6" s="1">
        <v>3375400925</v>
      </c>
      <c r="C6" s="1">
        <v>4110714753</v>
      </c>
      <c r="D6" s="1">
        <v>4007564866</v>
      </c>
      <c r="E6" s="1">
        <v>5168904521</v>
      </c>
      <c r="F6" s="1">
        <v>4621968214</v>
      </c>
      <c r="G6" s="1">
        <v>5723344889</v>
      </c>
      <c r="H6" s="1">
        <f>7054941586+1363391</f>
        <v>7056304977</v>
      </c>
      <c r="I6" s="1">
        <v>8847615215</v>
      </c>
    </row>
    <row r="7" spans="1:9" x14ac:dyDescent="0.25">
      <c r="A7" s="33" t="s">
        <v>84</v>
      </c>
      <c r="B7" s="1"/>
      <c r="C7" s="1"/>
      <c r="D7" s="1"/>
      <c r="E7" s="1"/>
      <c r="F7" s="1"/>
      <c r="G7" s="1"/>
      <c r="H7" s="1"/>
      <c r="I7" s="34">
        <v>6262457</v>
      </c>
    </row>
    <row r="8" spans="1:9" x14ac:dyDescent="0.25">
      <c r="A8" t="s">
        <v>40</v>
      </c>
      <c r="B8" s="1">
        <v>-2458407116</v>
      </c>
      <c r="C8" s="7">
        <v>-2639791742</v>
      </c>
      <c r="D8" s="1">
        <v>-3537612142</v>
      </c>
      <c r="E8" s="1">
        <v>-4561632157</v>
      </c>
      <c r="F8" s="1">
        <v>-4174793998</v>
      </c>
      <c r="G8" s="1">
        <v>-5533383194</v>
      </c>
      <c r="H8" s="1">
        <f>-6127612288-311386857</f>
        <v>-6438999145</v>
      </c>
      <c r="I8" s="1">
        <f>-346795988-7308329862</f>
        <v>-7655125850</v>
      </c>
    </row>
    <row r="9" spans="1:9" x14ac:dyDescent="0.25">
      <c r="A9" s="6" t="s">
        <v>29</v>
      </c>
      <c r="B9" s="1">
        <v>-130490</v>
      </c>
      <c r="C9" s="1">
        <v>-46641705</v>
      </c>
      <c r="D9" s="1">
        <v>-34061798</v>
      </c>
      <c r="E9" s="1">
        <v>-31408532</v>
      </c>
      <c r="F9" s="1">
        <v>-35092548</v>
      </c>
      <c r="G9" s="1">
        <v>-45356147</v>
      </c>
      <c r="H9" s="1">
        <v>-53195860</v>
      </c>
      <c r="I9" s="1">
        <v>-45705177</v>
      </c>
    </row>
    <row r="10" spans="1:9" x14ac:dyDescent="0.25">
      <c r="A10" s="6" t="s">
        <v>30</v>
      </c>
      <c r="B10" s="1">
        <v>-186655636</v>
      </c>
      <c r="C10" s="1">
        <v>-167727844</v>
      </c>
      <c r="D10" s="1">
        <v>-221685044</v>
      </c>
      <c r="E10" s="1">
        <v>-275352606</v>
      </c>
      <c r="F10" s="1">
        <v>-253681705</v>
      </c>
      <c r="G10" s="1">
        <v>-457942510</v>
      </c>
      <c r="H10" s="1">
        <v>-524312078</v>
      </c>
      <c r="I10" s="1">
        <v>-720993396</v>
      </c>
    </row>
    <row r="11" spans="1:9" ht="15.75" x14ac:dyDescent="0.25">
      <c r="A11" s="3"/>
      <c r="B11" s="14">
        <v>730207683</v>
      </c>
      <c r="C11" s="14">
        <v>1256553462</v>
      </c>
      <c r="D11" s="14">
        <v>214205883</v>
      </c>
      <c r="E11" s="14">
        <v>300511226</v>
      </c>
      <c r="F11" s="14">
        <v>158399963</v>
      </c>
      <c r="G11" s="14">
        <v>-313336962</v>
      </c>
      <c r="H11" s="14">
        <f>SUM(H6:H10)</f>
        <v>39797894</v>
      </c>
      <c r="I11" s="14">
        <f>SUM(I6:I10)</f>
        <v>432053249</v>
      </c>
    </row>
    <row r="12" spans="1:9" ht="15.75" x14ac:dyDescent="0.25">
      <c r="A12" s="3"/>
    </row>
    <row r="13" spans="1:9" x14ac:dyDescent="0.25">
      <c r="A13" s="23" t="s">
        <v>57</v>
      </c>
    </row>
    <row r="14" spans="1:9" x14ac:dyDescent="0.25">
      <c r="A14" t="s">
        <v>31</v>
      </c>
      <c r="B14" s="1">
        <v>-185466813</v>
      </c>
      <c r="C14" s="1">
        <v>-244370001</v>
      </c>
      <c r="D14" s="1">
        <v>-1302853600</v>
      </c>
      <c r="E14" s="1">
        <v>-2018579179</v>
      </c>
      <c r="F14" s="1">
        <v>-159254295</v>
      </c>
      <c r="G14" s="1">
        <v>-2440166758</v>
      </c>
      <c r="H14" s="1">
        <v>-1209195614</v>
      </c>
      <c r="I14" s="1">
        <v>-2150829034</v>
      </c>
    </row>
    <row r="15" spans="1:9" x14ac:dyDescent="0.25">
      <c r="A15" s="6" t="s">
        <v>32</v>
      </c>
      <c r="B15" s="7">
        <v>-504921902</v>
      </c>
      <c r="C15" s="7">
        <v>-39943515</v>
      </c>
      <c r="D15" s="7">
        <v>14536874</v>
      </c>
      <c r="E15" s="7">
        <v>19199652</v>
      </c>
      <c r="F15" s="7">
        <v>-1808496</v>
      </c>
      <c r="G15" s="7">
        <v>-1565626</v>
      </c>
      <c r="H15" s="7">
        <v>-9200637</v>
      </c>
      <c r="I15" s="7">
        <v>41211933</v>
      </c>
    </row>
    <row r="16" spans="1:9" x14ac:dyDescent="0.25">
      <c r="A16" t="s">
        <v>43</v>
      </c>
      <c r="B16" s="1">
        <v>18388137</v>
      </c>
      <c r="C16" s="1">
        <v>-1906296726</v>
      </c>
      <c r="D16" s="1">
        <v>-31048310</v>
      </c>
      <c r="E16" s="1">
        <v>914679981</v>
      </c>
      <c r="F16" s="1">
        <v>-2541991141</v>
      </c>
      <c r="G16" s="1">
        <v>1293967188</v>
      </c>
      <c r="H16" s="1">
        <v>206794654</v>
      </c>
      <c r="I16" s="1">
        <v>1502520776</v>
      </c>
    </row>
    <row r="17" spans="1:9" x14ac:dyDescent="0.25">
      <c r="A17" s="2"/>
      <c r="B17" s="14">
        <v>-672000578</v>
      </c>
      <c r="C17" s="14">
        <v>-2190610242</v>
      </c>
      <c r="D17" s="14">
        <v>-1319365036</v>
      </c>
      <c r="E17" s="14">
        <v>-1084699546</v>
      </c>
      <c r="F17" s="14">
        <v>-2703053932</v>
      </c>
      <c r="G17" s="14">
        <v>-1147765196</v>
      </c>
      <c r="H17" s="14">
        <f>SUM(H14:H16)</f>
        <v>-1011601597</v>
      </c>
      <c r="I17" s="14">
        <f>SUM(I14:I16)</f>
        <v>-607096325</v>
      </c>
    </row>
    <row r="19" spans="1:9" x14ac:dyDescent="0.25">
      <c r="A19" s="23" t="s">
        <v>58</v>
      </c>
    </row>
    <row r="20" spans="1:9" x14ac:dyDescent="0.25">
      <c r="A20" s="6" t="s">
        <v>34</v>
      </c>
      <c r="B20" s="7">
        <v>-271763111</v>
      </c>
      <c r="C20" s="7">
        <v>79528665</v>
      </c>
      <c r="D20" s="7">
        <v>409384307</v>
      </c>
      <c r="E20" s="7">
        <v>709161947</v>
      </c>
      <c r="F20" s="7">
        <v>1806527199</v>
      </c>
      <c r="G20" s="7">
        <v>49302200</v>
      </c>
      <c r="H20" s="7">
        <v>138692334</v>
      </c>
      <c r="I20" s="7">
        <v>368073910</v>
      </c>
    </row>
    <row r="21" spans="1:9" x14ac:dyDescent="0.25">
      <c r="A21" s="6" t="s">
        <v>33</v>
      </c>
      <c r="B21" s="7">
        <v>144284686</v>
      </c>
      <c r="C21" s="7">
        <v>-9489051</v>
      </c>
      <c r="D21" s="7">
        <v>285739130</v>
      </c>
      <c r="E21" s="7">
        <v>-14811313</v>
      </c>
      <c r="F21" s="7">
        <v>271905070</v>
      </c>
      <c r="G21" s="7">
        <v>12121681</v>
      </c>
      <c r="H21" s="7">
        <v>97825850</v>
      </c>
      <c r="I21" s="7">
        <v>-141773169</v>
      </c>
    </row>
    <row r="22" spans="1:9" x14ac:dyDescent="0.25">
      <c r="A22" s="6" t="s">
        <v>35</v>
      </c>
      <c r="B22" s="7">
        <v>234874587</v>
      </c>
      <c r="C22" s="7">
        <v>-7306058</v>
      </c>
      <c r="D22" s="7">
        <v>680648135</v>
      </c>
      <c r="E22" s="7">
        <v>210462751</v>
      </c>
      <c r="F22" s="7">
        <v>753008017</v>
      </c>
      <c r="G22" s="7">
        <v>1596019440</v>
      </c>
      <c r="H22" s="7">
        <v>861399654</v>
      </c>
      <c r="I22" s="7">
        <v>37809249</v>
      </c>
    </row>
    <row r="23" spans="1:9" x14ac:dyDescent="0.25">
      <c r="A23" s="6" t="s">
        <v>41</v>
      </c>
      <c r="B23" s="7">
        <v>0</v>
      </c>
      <c r="C23" s="7">
        <v>300000000</v>
      </c>
      <c r="D23" s="7">
        <v>0</v>
      </c>
      <c r="E23" s="7">
        <v>0</v>
      </c>
      <c r="F23" s="7">
        <v>0</v>
      </c>
      <c r="G23" s="7">
        <v>0</v>
      </c>
    </row>
    <row r="24" spans="1:9" x14ac:dyDescent="0.25">
      <c r="A24" s="6" t="s">
        <v>21</v>
      </c>
      <c r="B24" s="7">
        <v>0</v>
      </c>
      <c r="C24" s="7">
        <v>600000000</v>
      </c>
      <c r="D24" s="7">
        <v>0</v>
      </c>
      <c r="E24" s="7">
        <v>0</v>
      </c>
      <c r="F24" s="7">
        <v>0</v>
      </c>
      <c r="G24" s="7">
        <v>0</v>
      </c>
    </row>
    <row r="25" spans="1:9" x14ac:dyDescent="0.25">
      <c r="A25" s="6" t="s">
        <v>85</v>
      </c>
      <c r="B25" s="7">
        <v>0</v>
      </c>
      <c r="C25" s="7">
        <v>-192978617</v>
      </c>
      <c r="D25" s="7">
        <v>-229937334</v>
      </c>
      <c r="E25" s="7">
        <v>-166239575</v>
      </c>
      <c r="F25" s="7">
        <v>-244758571</v>
      </c>
      <c r="G25" s="7">
        <v>-182429558</v>
      </c>
      <c r="H25" s="7">
        <v>-109304571</v>
      </c>
      <c r="I25" s="7">
        <v>-163907565</v>
      </c>
    </row>
    <row r="26" spans="1:9" x14ac:dyDescent="0.25">
      <c r="A26" s="2"/>
      <c r="B26" s="15">
        <v>107396161</v>
      </c>
      <c r="C26" s="15">
        <v>769754940</v>
      </c>
      <c r="D26" s="15">
        <v>1145834238</v>
      </c>
      <c r="E26" s="15">
        <v>738573810</v>
      </c>
      <c r="F26" s="15">
        <v>2586681715</v>
      </c>
      <c r="G26" s="15">
        <v>1475013763</v>
      </c>
      <c r="H26" s="15">
        <f>SUM(H20:H25)</f>
        <v>988613267</v>
      </c>
      <c r="I26" s="15">
        <f>SUM(I20:I25)</f>
        <v>100202425</v>
      </c>
    </row>
    <row r="27" spans="1:9" x14ac:dyDescent="0.25">
      <c r="B27" s="1"/>
    </row>
    <row r="28" spans="1:9" x14ac:dyDescent="0.25">
      <c r="A28" s="2" t="s">
        <v>59</v>
      </c>
      <c r="B28" s="4">
        <v>165603267</v>
      </c>
      <c r="C28" s="4">
        <v>-164301841</v>
      </c>
      <c r="D28" s="4">
        <v>40675084</v>
      </c>
      <c r="E28" s="4">
        <v>-45614510</v>
      </c>
      <c r="F28" s="4">
        <v>42027746</v>
      </c>
      <c r="G28" s="4">
        <v>13911763</v>
      </c>
      <c r="H28" s="4">
        <f>H11+H17+H26</f>
        <v>16809564</v>
      </c>
      <c r="I28" s="4">
        <f>I11+I17+I26</f>
        <v>-74840651</v>
      </c>
    </row>
    <row r="29" spans="1:9" x14ac:dyDescent="0.25">
      <c r="A29" s="24" t="s">
        <v>60</v>
      </c>
      <c r="B29" s="1">
        <v>29903333</v>
      </c>
      <c r="C29" s="1">
        <v>195506600</v>
      </c>
      <c r="D29" s="1">
        <v>31204759</v>
      </c>
      <c r="E29" s="7">
        <v>71879843</v>
      </c>
      <c r="F29" s="1">
        <v>26265332</v>
      </c>
      <c r="G29" s="1">
        <v>68293079</v>
      </c>
      <c r="H29" s="1">
        <v>82204684</v>
      </c>
      <c r="I29">
        <v>99014247</v>
      </c>
    </row>
    <row r="30" spans="1:9" x14ac:dyDescent="0.25">
      <c r="A30" s="23" t="s">
        <v>61</v>
      </c>
      <c r="B30" s="4">
        <v>195506600</v>
      </c>
      <c r="C30" s="4">
        <v>31204759</v>
      </c>
      <c r="D30" s="4">
        <v>71879843</v>
      </c>
      <c r="E30" s="4">
        <v>26265332</v>
      </c>
      <c r="F30" s="4">
        <v>68293079</v>
      </c>
      <c r="G30" s="4">
        <v>82204684</v>
      </c>
      <c r="H30" s="4">
        <f>SUM(H28:H29)-1</f>
        <v>99014247</v>
      </c>
      <c r="I30" s="4">
        <f>SUM(I28:I29)</f>
        <v>24173596</v>
      </c>
    </row>
    <row r="31" spans="1:9" x14ac:dyDescent="0.25">
      <c r="B31" s="2"/>
      <c r="C31" s="2"/>
      <c r="D31" s="2"/>
      <c r="E31" s="2"/>
      <c r="F31" s="2"/>
      <c r="G31" s="2"/>
    </row>
    <row r="32" spans="1:9" x14ac:dyDescent="0.25">
      <c r="A32" s="23" t="s">
        <v>62</v>
      </c>
      <c r="B32" s="12">
        <f>B11/('1'!B39/10)</f>
        <v>7.3020768299999999</v>
      </c>
      <c r="C32" s="12">
        <f>C11/('1'!C39/10)</f>
        <v>9.2055198681318675</v>
      </c>
      <c r="D32" s="12">
        <f>D11/('1'!D39/10)</f>
        <v>1.5235668622639496</v>
      </c>
      <c r="E32" s="12">
        <f>E11/('1'!E39/10)</f>
        <v>2.0751696137462941</v>
      </c>
      <c r="F32" s="12">
        <f>F11/('1'!F39/10)</f>
        <v>1.0417384100590075</v>
      </c>
      <c r="G32" s="12">
        <f>G11/('1'!G39/10)</f>
        <v>-2.0006817350480697</v>
      </c>
      <c r="H32" s="12">
        <f>H11/('1'!H39/10)</f>
        <v>0.24201215172045995</v>
      </c>
      <c r="I32" s="12">
        <f>I11/('1'!I39/10)</f>
        <v>2.5758121391732698</v>
      </c>
    </row>
    <row r="33" spans="1:9" x14ac:dyDescent="0.25">
      <c r="A33" s="23" t="s">
        <v>63</v>
      </c>
      <c r="B33" s="1">
        <f>'1'!B39/10</f>
        <v>100000000</v>
      </c>
      <c r="C33" s="1">
        <f>'1'!C39/10</f>
        <v>136500000</v>
      </c>
      <c r="D33" s="1">
        <f>'1'!D39/10</f>
        <v>140595000</v>
      </c>
      <c r="E33" s="1">
        <f>'1'!E39/10</f>
        <v>144812850</v>
      </c>
      <c r="F33" s="1">
        <f>'1'!F39/10</f>
        <v>152053492</v>
      </c>
      <c r="G33" s="1">
        <f>'1'!G39/10</f>
        <v>156615096</v>
      </c>
      <c r="H33" s="1">
        <f>'1'!H39/10</f>
        <v>164445850</v>
      </c>
      <c r="I33" s="1">
        <f>'1'!I39/10</f>
        <v>167734767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  <col min="2" max="2" width="10" customWidth="1"/>
  </cols>
  <sheetData>
    <row r="1" spans="1:9" x14ac:dyDescent="0.25">
      <c r="A1" s="11" t="s">
        <v>11</v>
      </c>
    </row>
    <row r="2" spans="1:9" x14ac:dyDescent="0.25">
      <c r="A2" s="11" t="s">
        <v>45</v>
      </c>
    </row>
    <row r="3" spans="1:9" x14ac:dyDescent="0.25">
      <c r="A3" s="11" t="s">
        <v>51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t="s">
        <v>52</v>
      </c>
      <c r="B5" s="21">
        <f>'2'!B25/'1'!B20</f>
        <v>6.1376049814426722E-2</v>
      </c>
      <c r="C5" s="21">
        <f>'2'!C25/'1'!C20</f>
        <v>4.898504951970669E-2</v>
      </c>
      <c r="D5" s="21">
        <f>'2'!D25/'1'!D20</f>
        <v>7.3844280136205129E-2</v>
      </c>
      <c r="E5" s="21">
        <f>'2'!E25/'1'!E20</f>
        <v>4.869791929773834E-2</v>
      </c>
      <c r="F5" s="21">
        <f>'2'!F25/'1'!F20</f>
        <v>2.486812670787332E-2</v>
      </c>
      <c r="G5" s="21">
        <f>'2'!G25/'1'!G20</f>
        <v>1.9998122896368223E-2</v>
      </c>
      <c r="H5" s="21">
        <f>'2'!H25/'1'!H20</f>
        <v>1.8901571783921985E-2</v>
      </c>
      <c r="I5" s="21">
        <f>'2'!I25/'1'!I20</f>
        <v>3.1162269368872755E-2</v>
      </c>
    </row>
    <row r="6" spans="1:9" x14ac:dyDescent="0.25">
      <c r="A6" t="s">
        <v>53</v>
      </c>
      <c r="B6" s="21">
        <f>'2'!B25/'1'!B38</f>
        <v>0.10806616560702738</v>
      </c>
      <c r="C6" s="21">
        <f>'2'!C25/'1'!C38</f>
        <v>8.1812653519150777E-2</v>
      </c>
      <c r="D6" s="21">
        <f>'2'!D25/'1'!D38</f>
        <v>0.14027328096551819</v>
      </c>
      <c r="E6" s="21">
        <f>'2'!E25/'1'!E38</f>
        <v>9.8404071907093646E-2</v>
      </c>
      <c r="F6" s="21">
        <f>'2'!F25/'1'!F38</f>
        <v>5.9988419283031766E-2</v>
      </c>
      <c r="G6" s="21">
        <f>'2'!G25/'1'!G38</f>
        <v>5.3255201365243976E-2</v>
      </c>
      <c r="H6" s="21">
        <f>'2'!H25/'1'!H38</f>
        <v>5.2780059812814313E-2</v>
      </c>
      <c r="I6" s="21">
        <f>'2'!I25/'1'!I38</f>
        <v>8.6181378695871308E-2</v>
      </c>
    </row>
    <row r="7" spans="1:9" x14ac:dyDescent="0.25">
      <c r="A7" t="s">
        <v>46</v>
      </c>
      <c r="B7" s="21">
        <f>'1'!B25/'1'!B38</f>
        <v>0.17862625110211264</v>
      </c>
      <c r="C7" s="21">
        <f>'1'!C25/'1'!C38</f>
        <v>0.14666608596318545</v>
      </c>
      <c r="D7" s="21">
        <f>'1'!D25/'1'!D38</f>
        <v>0.22030117773939786</v>
      </c>
      <c r="E7" s="21">
        <f>'1'!E25/'1'!E38</f>
        <v>0.32718802917869722</v>
      </c>
      <c r="F7" s="21">
        <f>'1'!F25/'1'!F38</f>
        <v>0.6289473067836493</v>
      </c>
      <c r="G7" s="21">
        <f>'1'!G25/'1'!G38</f>
        <v>0.62265626693117271</v>
      </c>
      <c r="H7" s="21">
        <f>'1'!H25/'1'!H38</f>
        <v>0.62289876646826203</v>
      </c>
      <c r="I7" s="21">
        <f>'1'!I25/'1'!I38</f>
        <v>0.66992630899977768</v>
      </c>
    </row>
    <row r="8" spans="1:9" x14ac:dyDescent="0.25">
      <c r="A8" t="s">
        <v>47</v>
      </c>
      <c r="B8" s="22">
        <f>'1'!B11/'1'!B29</f>
        <v>1.2916139044909669</v>
      </c>
      <c r="C8" s="22">
        <f>'1'!C11/'1'!C29</f>
        <v>0.88780611666489595</v>
      </c>
      <c r="D8" s="22">
        <f>'1'!D11/'1'!D29</f>
        <v>0.86757381684159363</v>
      </c>
      <c r="E8" s="22">
        <f>'1'!E11/'1'!E29</f>
        <v>0.96550650369351654</v>
      </c>
      <c r="F8" s="22">
        <f>'1'!F11/'1'!F29</f>
        <v>0.88628816952834866</v>
      </c>
      <c r="G8" s="22">
        <f>'1'!G11/'1'!G29</f>
        <v>0.8494909133884323</v>
      </c>
      <c r="H8" s="22">
        <f>'1'!H11/'1'!H29</f>
        <v>0.86307057928997066</v>
      </c>
      <c r="I8" s="22">
        <f>'1'!I11/'1'!I29</f>
        <v>1.0752360746233844</v>
      </c>
    </row>
    <row r="9" spans="1:9" x14ac:dyDescent="0.25">
      <c r="A9" t="s">
        <v>48</v>
      </c>
      <c r="B9" s="21">
        <f>'2'!B25/'2'!B5</f>
        <v>0.1128881312843153</v>
      </c>
      <c r="C9" s="21">
        <f>'2'!C25/'2'!C5</f>
        <v>0.10933361531803794</v>
      </c>
      <c r="D9" s="21">
        <f>'2'!D25/'2'!D5</f>
        <v>0.17258059665707778</v>
      </c>
      <c r="E9" s="21">
        <f>'2'!E25/'2'!E5</f>
        <v>0.10425787977528314</v>
      </c>
      <c r="F9" s="21">
        <f>'2'!F25/'2'!F5</f>
        <v>7.4354075360247754E-2</v>
      </c>
      <c r="G9" s="21">
        <f>'2'!G25/'2'!G5</f>
        <v>5.2836068982361893E-2</v>
      </c>
      <c r="H9" s="21">
        <f>'2'!H25/'2'!H5</f>
        <v>4.36517745798152E-2</v>
      </c>
      <c r="I9" s="21">
        <f>'2'!I25/'2'!I5</f>
        <v>6.0802346243799738E-2</v>
      </c>
    </row>
    <row r="10" spans="1:9" x14ac:dyDescent="0.25">
      <c r="A10" t="s">
        <v>49</v>
      </c>
      <c r="B10" s="21">
        <f>'2'!B13/'2'!B5</f>
        <v>0.17500681348988339</v>
      </c>
      <c r="C10" s="21">
        <f>'2'!C13/'2'!C5</f>
        <v>0.17142158709032901</v>
      </c>
      <c r="D10" s="21">
        <f>'2'!D13/'2'!D5</f>
        <v>0.1301352171102402</v>
      </c>
      <c r="E10" s="21">
        <f>'2'!E13/'2'!E5</f>
        <v>0.17260461932640223</v>
      </c>
      <c r="F10" s="21">
        <f>'2'!F13/'2'!F5</f>
        <v>0.14403958665451794</v>
      </c>
      <c r="G10" s="21">
        <f>'2'!G13/'2'!G5</f>
        <v>0.13361070892840643</v>
      </c>
      <c r="H10" s="21">
        <f>'2'!H13/'2'!H5</f>
        <v>0.12138346372693161</v>
      </c>
      <c r="I10" s="21">
        <f>'2'!I13/'2'!I5</f>
        <v>0.15444513060287374</v>
      </c>
    </row>
    <row r="11" spans="1:9" x14ac:dyDescent="0.25">
      <c r="A11" t="s">
        <v>54</v>
      </c>
      <c r="B11" s="21">
        <f>'2'!B25/('1'!B38+'1'!B25)</f>
        <v>9.1688239173339819E-2</v>
      </c>
      <c r="C11" s="21">
        <f>'2'!C25/('1'!C38+'1'!C25)</f>
        <v>7.1348280480824672E-2</v>
      </c>
      <c r="D11" s="21">
        <f>'2'!D25/('1'!D38+'1'!D25)</f>
        <v>0.11494972185913463</v>
      </c>
      <c r="E11" s="21">
        <f>'2'!E25/('1'!E38+'1'!E25)</f>
        <v>7.4144785624678189E-2</v>
      </c>
      <c r="F11" s="21">
        <f>'2'!F25/('1'!F38+'1'!F25)</f>
        <v>3.6826494652843433E-2</v>
      </c>
      <c r="G11" s="21">
        <f>'2'!G25/('1'!G38+'1'!G25)</f>
        <v>3.2819767470508202E-2</v>
      </c>
      <c r="H11" s="21">
        <f>'2'!H25/('1'!H38+'1'!H25)</f>
        <v>3.2522090042420709E-2</v>
      </c>
      <c r="I11" s="21">
        <f>'2'!I25/('1'!I38+'1'!I25)</f>
        <v>5.1607893253379951E-2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2020-04-12T16:10:08Z</dcterms:modified>
</cp:coreProperties>
</file>