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LZFfkb0WLaLmt27delCVRWeoEKg=="/>
    </ext>
  </extLst>
</workbook>
</file>

<file path=xl/calcChain.xml><?xml version="1.0" encoding="utf-8"?>
<calcChain xmlns="http://schemas.openxmlformats.org/spreadsheetml/2006/main">
  <c r="I7" i="4" l="1"/>
  <c r="I34" i="3"/>
  <c r="H34" i="3"/>
  <c r="G34" i="3"/>
  <c r="F34" i="3"/>
  <c r="E34" i="3"/>
  <c r="D34" i="3"/>
  <c r="C34" i="3"/>
  <c r="B34" i="3"/>
  <c r="F33" i="3"/>
  <c r="E33" i="3"/>
  <c r="B33" i="3"/>
  <c r="I30" i="3"/>
  <c r="I27" i="3"/>
  <c r="H27" i="3"/>
  <c r="G27" i="3"/>
  <c r="F27" i="3"/>
  <c r="E27" i="3"/>
  <c r="D27" i="3"/>
  <c r="C27" i="3"/>
  <c r="C29" i="3" s="1"/>
  <c r="C31" i="3" s="1"/>
  <c r="B27" i="3"/>
  <c r="B29" i="3" s="1"/>
  <c r="B31" i="3" s="1"/>
  <c r="H19" i="3"/>
  <c r="G19" i="3"/>
  <c r="F19" i="3"/>
  <c r="F29" i="3" s="1"/>
  <c r="F31" i="3" s="1"/>
  <c r="E19" i="3"/>
  <c r="D19" i="3"/>
  <c r="C19" i="3"/>
  <c r="B19" i="3"/>
  <c r="I16" i="3"/>
  <c r="I19" i="3" s="1"/>
  <c r="G11" i="3"/>
  <c r="G33" i="3" s="1"/>
  <c r="F11" i="3"/>
  <c r="E11" i="3"/>
  <c r="E29" i="3" s="1"/>
  <c r="E31" i="3" s="1"/>
  <c r="D11" i="3"/>
  <c r="C11" i="3"/>
  <c r="C33" i="3" s="1"/>
  <c r="B11" i="3"/>
  <c r="I6" i="3"/>
  <c r="I11" i="3" s="1"/>
  <c r="I29" i="3" s="1"/>
  <c r="I31" i="3" s="1"/>
  <c r="H6" i="3"/>
  <c r="H11" i="3" s="1"/>
  <c r="I26" i="2"/>
  <c r="H26" i="2"/>
  <c r="G26" i="2"/>
  <c r="F26" i="2"/>
  <c r="E26" i="2"/>
  <c r="D26" i="2"/>
  <c r="C26" i="2"/>
  <c r="B26" i="2"/>
  <c r="E11" i="2"/>
  <c r="E10" i="4" s="1"/>
  <c r="I7" i="2"/>
  <c r="I11" i="2" s="1"/>
  <c r="H7" i="2"/>
  <c r="H11" i="2" s="1"/>
  <c r="G7" i="2"/>
  <c r="G11" i="2" s="1"/>
  <c r="F7" i="2"/>
  <c r="F11" i="2" s="1"/>
  <c r="E7" i="2"/>
  <c r="D7" i="2"/>
  <c r="D11" i="2" s="1"/>
  <c r="C7" i="2"/>
  <c r="C11" i="2" s="1"/>
  <c r="B7" i="2"/>
  <c r="B11" i="2" s="1"/>
  <c r="I47" i="1"/>
  <c r="H47" i="1"/>
  <c r="G47" i="1"/>
  <c r="F47" i="1"/>
  <c r="E47" i="1"/>
  <c r="D47" i="1"/>
  <c r="C47" i="1"/>
  <c r="B47" i="1"/>
  <c r="E46" i="1"/>
  <c r="I38" i="1"/>
  <c r="I46" i="1" s="1"/>
  <c r="H38" i="1"/>
  <c r="H7" i="4" s="1"/>
  <c r="G38" i="1"/>
  <c r="G7" i="4" s="1"/>
  <c r="F38" i="1"/>
  <c r="F7" i="4" s="1"/>
  <c r="E38" i="1"/>
  <c r="E7" i="4" s="1"/>
  <c r="D38" i="1"/>
  <c r="D7" i="4" s="1"/>
  <c r="C38" i="1"/>
  <c r="C7" i="4" s="1"/>
  <c r="B38" i="1"/>
  <c r="B7" i="4" s="1"/>
  <c r="E36" i="1"/>
  <c r="E44" i="1" s="1"/>
  <c r="I29" i="1"/>
  <c r="H29" i="1"/>
  <c r="G29" i="1"/>
  <c r="F29" i="1"/>
  <c r="E29" i="1"/>
  <c r="D29" i="1"/>
  <c r="C29" i="1"/>
  <c r="B29" i="1"/>
  <c r="I23" i="1"/>
  <c r="I36" i="1" s="1"/>
  <c r="H23" i="1"/>
  <c r="H36" i="1" s="1"/>
  <c r="G23" i="1"/>
  <c r="G36" i="1" s="1"/>
  <c r="F23" i="1"/>
  <c r="F36" i="1" s="1"/>
  <c r="E23" i="1"/>
  <c r="D23" i="1"/>
  <c r="D36" i="1" s="1"/>
  <c r="C23" i="1"/>
  <c r="C36" i="1" s="1"/>
  <c r="B23" i="1"/>
  <c r="B36" i="1" s="1"/>
  <c r="E19" i="1"/>
  <c r="I11" i="1"/>
  <c r="I8" i="4" s="1"/>
  <c r="H11" i="1"/>
  <c r="H8" i="4" s="1"/>
  <c r="G11" i="1"/>
  <c r="G8" i="4" s="1"/>
  <c r="F11" i="1"/>
  <c r="F8" i="4" s="1"/>
  <c r="E11" i="1"/>
  <c r="E8" i="4" s="1"/>
  <c r="D11" i="1"/>
  <c r="D8" i="4" s="1"/>
  <c r="C11" i="1"/>
  <c r="C8" i="4" s="1"/>
  <c r="B11" i="1"/>
  <c r="B8" i="4" s="1"/>
  <c r="I6" i="1"/>
  <c r="I19" i="1" s="1"/>
  <c r="H6" i="1"/>
  <c r="H19" i="1" s="1"/>
  <c r="G6" i="1"/>
  <c r="G19" i="1" s="1"/>
  <c r="F6" i="1"/>
  <c r="F19" i="1" s="1"/>
  <c r="E6" i="1"/>
  <c r="D6" i="1"/>
  <c r="D19" i="1" s="1"/>
  <c r="C6" i="1"/>
  <c r="C19" i="1" s="1"/>
  <c r="B6" i="1"/>
  <c r="B19" i="1" s="1"/>
  <c r="B10" i="4" l="1"/>
  <c r="B16" i="2"/>
  <c r="B19" i="2" s="1"/>
  <c r="B23" i="2" s="1"/>
  <c r="F10" i="4"/>
  <c r="F16" i="2"/>
  <c r="F19" i="2" s="1"/>
  <c r="F23" i="2" s="1"/>
  <c r="I10" i="4"/>
  <c r="I16" i="2"/>
  <c r="I19" i="2" s="1"/>
  <c r="I23" i="2" s="1"/>
  <c r="H33" i="3"/>
  <c r="H29" i="3"/>
  <c r="H31" i="3" s="1"/>
  <c r="B44" i="1"/>
  <c r="B46" i="1"/>
  <c r="C10" i="4"/>
  <c r="C16" i="2"/>
  <c r="C19" i="2" s="1"/>
  <c r="C23" i="2" s="1"/>
  <c r="G10" i="4"/>
  <c r="G16" i="2"/>
  <c r="G19" i="2" s="1"/>
  <c r="G23" i="2" s="1"/>
  <c r="E16" i="2"/>
  <c r="E19" i="2" s="1"/>
  <c r="E23" i="2" s="1"/>
  <c r="I33" i="3"/>
  <c r="F44" i="1"/>
  <c r="F46" i="1"/>
  <c r="D10" i="4"/>
  <c r="D16" i="2"/>
  <c r="D19" i="2" s="1"/>
  <c r="D23" i="2" s="1"/>
  <c r="H10" i="4"/>
  <c r="H16" i="2"/>
  <c r="H19" i="2" s="1"/>
  <c r="H23" i="2" s="1"/>
  <c r="I44" i="1"/>
  <c r="D33" i="3"/>
  <c r="D29" i="3"/>
  <c r="D31" i="3" s="1"/>
  <c r="G29" i="3"/>
  <c r="G31" i="3" s="1"/>
  <c r="C44" i="1"/>
  <c r="G44" i="1"/>
  <c r="C46" i="1"/>
  <c r="G46" i="1"/>
  <c r="D44" i="1"/>
  <c r="H44" i="1"/>
  <c r="D46" i="1"/>
  <c r="H46" i="1"/>
  <c r="F11" i="4" l="1"/>
  <c r="F9" i="4"/>
  <c r="F6" i="4"/>
  <c r="F5" i="4"/>
  <c r="F25" i="2"/>
  <c r="E11" i="4"/>
  <c r="E9" i="4"/>
  <c r="E6" i="4"/>
  <c r="E5" i="4"/>
  <c r="E25" i="2"/>
  <c r="C11" i="4"/>
  <c r="C9" i="4"/>
  <c r="C6" i="4"/>
  <c r="C5" i="4"/>
  <c r="C25" i="2"/>
  <c r="H11" i="4"/>
  <c r="H9" i="4"/>
  <c r="H6" i="4"/>
  <c r="H5" i="4"/>
  <c r="H25" i="2"/>
  <c r="G11" i="4"/>
  <c r="G9" i="4"/>
  <c r="G6" i="4"/>
  <c r="G5" i="4"/>
  <c r="G25" i="2"/>
  <c r="I11" i="4"/>
  <c r="I9" i="4"/>
  <c r="I25" i="2"/>
  <c r="I6" i="4"/>
  <c r="I5" i="4"/>
  <c r="B11" i="4"/>
  <c r="B9" i="4"/>
  <c r="B25" i="2"/>
  <c r="B6" i="4"/>
  <c r="B5" i="4"/>
  <c r="D11" i="4"/>
  <c r="D9" i="4"/>
  <c r="D6" i="4"/>
  <c r="D5" i="4"/>
  <c r="D25" i="2"/>
</calcChain>
</file>

<file path=xl/sharedStrings.xml><?xml version="1.0" encoding="utf-8"?>
<sst xmlns="http://schemas.openxmlformats.org/spreadsheetml/2006/main" count="90" uniqueCount="83">
  <si>
    <t>ESQUIRE KNIT COMPOSITE LIMITED</t>
  </si>
  <si>
    <t>Balance Sheet</t>
  </si>
  <si>
    <t>As at year end</t>
  </si>
  <si>
    <t>Income Statement</t>
  </si>
  <si>
    <t>Cash Flow Statement</t>
  </si>
  <si>
    <t>ASSETS</t>
  </si>
  <si>
    <t>Net Cash Flows - Operating Activities</t>
  </si>
  <si>
    <t>Net Revenues</t>
  </si>
  <si>
    <t>NON CURRENT ASSETS</t>
  </si>
  <si>
    <t>Receipt from customers</t>
  </si>
  <si>
    <t>Cost of goods sold</t>
  </si>
  <si>
    <t>Gross Profit</t>
  </si>
  <si>
    <t>Payment to suppliers</t>
  </si>
  <si>
    <t>Payment to others</t>
  </si>
  <si>
    <t xml:space="preserve">Property,Plant  and  Equipment </t>
  </si>
  <si>
    <t>Interest Paid</t>
  </si>
  <si>
    <t>Capital Work in Progress</t>
  </si>
  <si>
    <t>Operating Incomes/Expenses</t>
  </si>
  <si>
    <t>Income Taxes Paid</t>
  </si>
  <si>
    <t>Investment in Associates</t>
  </si>
  <si>
    <t>Operating Profit</t>
  </si>
  <si>
    <t>CURRENT ASSETS</t>
  </si>
  <si>
    <t>Inventories</t>
  </si>
  <si>
    <t>Non-Operating Income/(Expenses)</t>
  </si>
  <si>
    <t>Net Cash Flows - Investment Activities</t>
  </si>
  <si>
    <t>Accounts Receivables</t>
  </si>
  <si>
    <t>Acquisition of property, plant &amp; equipment</t>
  </si>
  <si>
    <t>Other receivables</t>
  </si>
  <si>
    <t>Finance Expenses</t>
  </si>
  <si>
    <t>Advances, Deposits &amp; Pre-Payments</t>
  </si>
  <si>
    <t>Non operating income</t>
  </si>
  <si>
    <t>Capital work in progress</t>
  </si>
  <si>
    <t>Investment</t>
  </si>
  <si>
    <t>Investment in projects</t>
  </si>
  <si>
    <t>Profit Before contribution to WPPF</t>
  </si>
  <si>
    <t>Cash and Cash Equivalents</t>
  </si>
  <si>
    <t>Investment in shares</t>
  </si>
  <si>
    <t>Investment in FDR</t>
  </si>
  <si>
    <t>Contribution to WPPF</t>
  </si>
  <si>
    <t>Profit Before Taxation</t>
  </si>
  <si>
    <t>Net Cash Flows - Financing Activities</t>
  </si>
  <si>
    <t>Repayment / receipt of term loan</t>
  </si>
  <si>
    <t>Repayment / receipt of short term loan</t>
  </si>
  <si>
    <t>Liabilities and Capital</t>
  </si>
  <si>
    <t>Share issue</t>
  </si>
  <si>
    <t>Share premium received</t>
  </si>
  <si>
    <t>Share money deposit</t>
  </si>
  <si>
    <t>Liabilities</t>
  </si>
  <si>
    <t>Provision for Taxation</t>
  </si>
  <si>
    <t>Non Current Liabilities</t>
  </si>
  <si>
    <t>Net Profit</t>
  </si>
  <si>
    <t>Long term loan net off current maturity</t>
  </si>
  <si>
    <t>Earnings per share (par value Taka 10)</t>
  </si>
  <si>
    <t>Deferred Tax Liability</t>
  </si>
  <si>
    <t>Finance lease obligation net off current maturity</t>
  </si>
  <si>
    <t>Net Change in Cash Flows</t>
  </si>
  <si>
    <t>Current Liabilities</t>
  </si>
  <si>
    <t>Short term loan</t>
  </si>
  <si>
    <t>Cash and Cash Equivalents at Beginning Period</t>
  </si>
  <si>
    <t>Current portion of long term loan</t>
  </si>
  <si>
    <t>Current portion of finance lease obligation</t>
  </si>
  <si>
    <t>Cash and Cash Equivalents at End of Period</t>
  </si>
  <si>
    <t>Accounts payable</t>
  </si>
  <si>
    <t>Liabilities expenses</t>
  </si>
  <si>
    <t>Shares to Calculate EPS</t>
  </si>
  <si>
    <t>Net Operating Cash Flow Per Share</t>
  </si>
  <si>
    <t>Shareholders’ Equity</t>
  </si>
  <si>
    <t>Share Capital</t>
  </si>
  <si>
    <t>Share Premium</t>
  </si>
  <si>
    <t>Revaluation surplus</t>
  </si>
  <si>
    <t>Shares to Calculate NOCFPS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</si>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</sst>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9" fontId="2" fillId="0" borderId="0" xfId="0" applyNumberFormat="1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3" fontId="2" fillId="0" borderId="0" xfId="0" applyNumberFormat="1" applyFont="1"/>
    <xf numFmtId="0" fontId="4" fillId="0" borderId="0" xfId="0" applyFont="1"/>
    <xf numFmtId="3" fontId="2" fillId="0" borderId="1" xfId="0" applyNumberFormat="1" applyFont="1" applyBorder="1"/>
    <xf numFmtId="3" fontId="1" fillId="0" borderId="0" xfId="0" applyNumberFormat="1" applyFont="1"/>
    <xf numFmtId="0" fontId="2" fillId="0" borderId="0" xfId="0" applyFont="1"/>
    <xf numFmtId="3" fontId="1" fillId="0" borderId="2" xfId="0" applyNumberFormat="1" applyFont="1" applyBorder="1"/>
    <xf numFmtId="0" fontId="1" fillId="0" borderId="2" xfId="0" applyFont="1" applyBorder="1"/>
    <xf numFmtId="0" fontId="2" fillId="0" borderId="0" xfId="0" applyFont="1" applyAlignment="1">
      <alignment wrapText="1"/>
    </xf>
    <xf numFmtId="3" fontId="2" fillId="0" borderId="2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3" fontId="1" fillId="0" borderId="3" xfId="0" applyNumberFormat="1" applyFont="1" applyBorder="1"/>
    <xf numFmtId="2" fontId="1" fillId="0" borderId="4" xfId="0" applyNumberFormat="1" applyFont="1" applyBorder="1"/>
    <xf numFmtId="2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0.875" customWidth="1"/>
    <col min="2" max="2" width="12.125" customWidth="1"/>
    <col min="3" max="7" width="13" customWidth="1"/>
    <col min="8" max="8" width="11.125" customWidth="1"/>
    <col min="9" max="9" width="12.125" customWidth="1"/>
    <col min="10" max="26" width="7.625" customWidth="1"/>
  </cols>
  <sheetData>
    <row r="1" spans="1:9" x14ac:dyDescent="0.25">
      <c r="A1" s="1" t="s">
        <v>0</v>
      </c>
      <c r="C1" s="2"/>
      <c r="D1" s="2"/>
      <c r="E1" s="2"/>
      <c r="F1" s="2"/>
      <c r="G1" s="2"/>
    </row>
    <row r="2" spans="1:9" x14ac:dyDescent="0.25">
      <c r="A2" s="1" t="s">
        <v>1</v>
      </c>
    </row>
    <row r="3" spans="1:9" x14ac:dyDescent="0.25">
      <c r="A3" s="3" t="s">
        <v>2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4" t="s">
        <v>5</v>
      </c>
    </row>
    <row r="6" spans="1:9" x14ac:dyDescent="0.25">
      <c r="A6" s="7" t="s">
        <v>8</v>
      </c>
      <c r="B6" s="9">
        <f t="shared" ref="B6:I6" si="0">SUM(B7:B9)</f>
        <v>1356525340</v>
      </c>
      <c r="C6" s="9">
        <f t="shared" si="0"/>
        <v>3295071388</v>
      </c>
      <c r="D6" s="9">
        <f t="shared" si="0"/>
        <v>3760395633</v>
      </c>
      <c r="E6" s="9">
        <f t="shared" si="0"/>
        <v>3858199628</v>
      </c>
      <c r="F6" s="9">
        <f t="shared" si="0"/>
        <v>3890057369</v>
      </c>
      <c r="G6" s="9">
        <f t="shared" si="0"/>
        <v>3965773507</v>
      </c>
      <c r="H6" s="9">
        <f t="shared" si="0"/>
        <v>4214057754</v>
      </c>
      <c r="I6" s="9">
        <f t="shared" si="0"/>
        <v>5326047982</v>
      </c>
    </row>
    <row r="7" spans="1:9" x14ac:dyDescent="0.25">
      <c r="A7" s="3" t="s">
        <v>14</v>
      </c>
      <c r="B7" s="6">
        <v>1300738829</v>
      </c>
      <c r="C7" s="6">
        <v>3230237331</v>
      </c>
      <c r="D7" s="6">
        <v>3541186496</v>
      </c>
      <c r="E7" s="6">
        <v>3830543908</v>
      </c>
      <c r="F7" s="6">
        <v>3845169991</v>
      </c>
      <c r="G7" s="6">
        <v>3965173507</v>
      </c>
      <c r="H7" s="6">
        <v>4083466301</v>
      </c>
      <c r="I7" s="6">
        <v>4487335605</v>
      </c>
    </row>
    <row r="8" spans="1:9" x14ac:dyDescent="0.25">
      <c r="A8" s="3" t="s">
        <v>16</v>
      </c>
      <c r="B8" s="6">
        <v>12286511</v>
      </c>
      <c r="C8" s="6">
        <v>64834057</v>
      </c>
      <c r="D8" s="6">
        <v>219209137</v>
      </c>
      <c r="E8" s="6">
        <v>27655720</v>
      </c>
      <c r="F8" s="6">
        <v>44887378</v>
      </c>
      <c r="G8" s="6">
        <v>600000</v>
      </c>
      <c r="H8" s="6">
        <v>82816453</v>
      </c>
      <c r="I8" s="6">
        <v>690937377</v>
      </c>
    </row>
    <row r="9" spans="1:9" x14ac:dyDescent="0.25">
      <c r="A9" s="3" t="s">
        <v>19</v>
      </c>
      <c r="B9" s="6">
        <v>43500000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47775000</v>
      </c>
      <c r="I9" s="6">
        <v>147775000</v>
      </c>
    </row>
    <row r="10" spans="1:9" x14ac:dyDescent="0.25">
      <c r="D10" s="6"/>
      <c r="E10" s="6"/>
      <c r="F10" s="6"/>
      <c r="G10" s="6"/>
    </row>
    <row r="11" spans="1:9" x14ac:dyDescent="0.25">
      <c r="A11" s="7" t="s">
        <v>21</v>
      </c>
      <c r="B11" s="9">
        <f t="shared" ref="B11:I11" si="1">SUM(B12:B17)</f>
        <v>1483618279</v>
      </c>
      <c r="C11" s="9">
        <f t="shared" si="1"/>
        <v>2022541135</v>
      </c>
      <c r="D11" s="9">
        <f t="shared" si="1"/>
        <v>2786122335</v>
      </c>
      <c r="E11" s="9">
        <f t="shared" si="1"/>
        <v>2676836379</v>
      </c>
      <c r="F11" s="9">
        <f t="shared" si="1"/>
        <v>2857254317</v>
      </c>
      <c r="G11" s="9">
        <f t="shared" si="1"/>
        <v>3325728195</v>
      </c>
      <c r="H11" s="9">
        <f t="shared" si="1"/>
        <v>3352777144</v>
      </c>
      <c r="I11" s="9">
        <f t="shared" si="1"/>
        <v>4970526758</v>
      </c>
    </row>
    <row r="12" spans="1:9" x14ac:dyDescent="0.25">
      <c r="A12" s="10" t="s">
        <v>22</v>
      </c>
      <c r="B12" s="6">
        <v>1094983088</v>
      </c>
      <c r="C12" s="6">
        <v>1225392716</v>
      </c>
      <c r="D12" s="6">
        <v>1739129246</v>
      </c>
      <c r="E12" s="6">
        <v>1671687507</v>
      </c>
      <c r="F12" s="6">
        <v>1825976406</v>
      </c>
      <c r="G12" s="6">
        <v>2003201051</v>
      </c>
      <c r="H12" s="6">
        <v>2233351223</v>
      </c>
      <c r="I12" s="6">
        <v>2669649923</v>
      </c>
    </row>
    <row r="13" spans="1:9" x14ac:dyDescent="0.25">
      <c r="A13" s="3" t="s">
        <v>25</v>
      </c>
      <c r="B13" s="6">
        <v>195027486</v>
      </c>
      <c r="C13" s="6">
        <v>570508486</v>
      </c>
      <c r="D13" s="6">
        <v>589575433</v>
      </c>
      <c r="E13" s="6">
        <v>506471083</v>
      </c>
      <c r="F13" s="6">
        <v>638888277</v>
      </c>
      <c r="G13" s="6">
        <v>835188043</v>
      </c>
      <c r="H13" s="6">
        <v>558249089</v>
      </c>
      <c r="I13" s="6">
        <v>534955129</v>
      </c>
    </row>
    <row r="14" spans="1:9" x14ac:dyDescent="0.25">
      <c r="A14" s="3" t="s">
        <v>27</v>
      </c>
      <c r="B14" s="6">
        <v>0</v>
      </c>
      <c r="C14" s="6">
        <v>0</v>
      </c>
      <c r="D14" s="6">
        <v>696071</v>
      </c>
      <c r="E14" s="6">
        <v>0</v>
      </c>
      <c r="F14" s="6">
        <v>1167123</v>
      </c>
      <c r="G14" s="6">
        <v>848866</v>
      </c>
      <c r="H14" s="6">
        <v>2364571</v>
      </c>
      <c r="I14" s="6">
        <v>1871871</v>
      </c>
    </row>
    <row r="15" spans="1:9" x14ac:dyDescent="0.25">
      <c r="A15" s="3" t="s">
        <v>29</v>
      </c>
      <c r="B15" s="6">
        <v>111430388</v>
      </c>
      <c r="C15" s="6">
        <v>142391358</v>
      </c>
      <c r="D15" s="6">
        <v>268377504</v>
      </c>
      <c r="E15" s="6">
        <v>289000545</v>
      </c>
      <c r="F15" s="6">
        <v>247271680</v>
      </c>
      <c r="G15" s="6">
        <v>327478318</v>
      </c>
      <c r="H15" s="6">
        <v>395215604</v>
      </c>
      <c r="I15" s="6">
        <v>806256844</v>
      </c>
    </row>
    <row r="16" spans="1:9" x14ac:dyDescent="0.25">
      <c r="A16" s="3" t="s">
        <v>32</v>
      </c>
      <c r="B16" s="6">
        <v>54089306</v>
      </c>
      <c r="C16" s="6">
        <v>64216059</v>
      </c>
      <c r="D16" s="6">
        <v>161829292</v>
      </c>
      <c r="E16" s="6">
        <v>123454339</v>
      </c>
      <c r="F16" s="6">
        <v>88622197</v>
      </c>
      <c r="G16" s="6">
        <v>92794091</v>
      </c>
      <c r="H16" s="6">
        <v>85589679</v>
      </c>
      <c r="I16" s="6">
        <v>89297144</v>
      </c>
    </row>
    <row r="17" spans="1:9" x14ac:dyDescent="0.25">
      <c r="A17" s="3" t="s">
        <v>35</v>
      </c>
      <c r="B17" s="6">
        <v>28088011</v>
      </c>
      <c r="C17" s="6">
        <v>20032516</v>
      </c>
      <c r="D17" s="6">
        <v>26514789</v>
      </c>
      <c r="E17" s="6">
        <v>86222905</v>
      </c>
      <c r="F17" s="6">
        <v>55328634</v>
      </c>
      <c r="G17" s="6">
        <v>66217826</v>
      </c>
      <c r="H17" s="6">
        <v>78006978</v>
      </c>
      <c r="I17" s="6">
        <v>868495847</v>
      </c>
    </row>
    <row r="18" spans="1:9" x14ac:dyDescent="0.25">
      <c r="D18" s="6"/>
      <c r="E18" s="6"/>
      <c r="F18" s="6"/>
      <c r="G18" s="6"/>
    </row>
    <row r="19" spans="1:9" x14ac:dyDescent="0.25">
      <c r="A19" s="1"/>
      <c r="B19" s="9">
        <f t="shared" ref="B19:I19" si="2">SUM(B6,B11)</f>
        <v>2840143619</v>
      </c>
      <c r="C19" s="9">
        <f t="shared" si="2"/>
        <v>5317612523</v>
      </c>
      <c r="D19" s="9">
        <f t="shared" si="2"/>
        <v>6546517968</v>
      </c>
      <c r="E19" s="9">
        <f t="shared" si="2"/>
        <v>6535036007</v>
      </c>
      <c r="F19" s="9">
        <f t="shared" si="2"/>
        <v>6747311686</v>
      </c>
      <c r="G19" s="9">
        <f t="shared" si="2"/>
        <v>7291501702</v>
      </c>
      <c r="H19" s="9">
        <f t="shared" si="2"/>
        <v>7566834898</v>
      </c>
      <c r="I19" s="9">
        <f t="shared" si="2"/>
        <v>10296574740</v>
      </c>
    </row>
    <row r="20" spans="1:9" x14ac:dyDescent="0.25">
      <c r="G20" s="6"/>
    </row>
    <row r="21" spans="1:9" ht="15.75" customHeight="1" x14ac:dyDescent="0.25">
      <c r="A21" s="15" t="s">
        <v>43</v>
      </c>
    </row>
    <row r="22" spans="1:9" ht="15.75" customHeight="1" x14ac:dyDescent="0.25">
      <c r="A22" s="16" t="s">
        <v>47</v>
      </c>
    </row>
    <row r="23" spans="1:9" ht="15.75" customHeight="1" x14ac:dyDescent="0.25">
      <c r="A23" s="7" t="s">
        <v>49</v>
      </c>
      <c r="B23" s="9">
        <f t="shared" ref="B23:I23" si="3">SUM(B24:B27)</f>
        <v>176110563</v>
      </c>
      <c r="C23" s="9">
        <f t="shared" si="3"/>
        <v>263138312</v>
      </c>
      <c r="D23" s="9">
        <f t="shared" si="3"/>
        <v>959531676</v>
      </c>
      <c r="E23" s="9">
        <f t="shared" si="3"/>
        <v>570863264</v>
      </c>
      <c r="F23" s="9">
        <f t="shared" si="3"/>
        <v>512648430</v>
      </c>
      <c r="G23" s="9">
        <f t="shared" si="3"/>
        <v>446462151</v>
      </c>
      <c r="H23" s="9">
        <f t="shared" si="3"/>
        <v>614250372</v>
      </c>
      <c r="I23" s="9">
        <f t="shared" si="3"/>
        <v>1336766795</v>
      </c>
    </row>
    <row r="24" spans="1:9" ht="15.75" customHeight="1" x14ac:dyDescent="0.25">
      <c r="A24" s="3" t="s">
        <v>51</v>
      </c>
      <c r="B24" s="6">
        <v>176110563</v>
      </c>
      <c r="C24" s="6">
        <v>86548063</v>
      </c>
      <c r="D24" s="6">
        <v>733871131</v>
      </c>
      <c r="E24" s="6">
        <v>475801836</v>
      </c>
      <c r="F24" s="6">
        <v>413629909</v>
      </c>
      <c r="G24" s="6">
        <v>314852022</v>
      </c>
      <c r="H24" s="6">
        <v>460365552</v>
      </c>
      <c r="I24" s="6">
        <v>1162262296</v>
      </c>
    </row>
    <row r="25" spans="1:9" ht="15.75" customHeight="1" x14ac:dyDescent="0.25">
      <c r="A25" s="3" t="s">
        <v>46</v>
      </c>
      <c r="B25" s="6">
        <v>0</v>
      </c>
      <c r="C25" s="6">
        <v>169100000</v>
      </c>
      <c r="D25" s="6">
        <v>219600000</v>
      </c>
      <c r="E25" s="6">
        <v>0</v>
      </c>
      <c r="F25" s="6">
        <v>0</v>
      </c>
      <c r="G25" s="6">
        <v>0</v>
      </c>
      <c r="H25" s="6"/>
    </row>
    <row r="26" spans="1:9" ht="15.75" customHeight="1" x14ac:dyDescent="0.25">
      <c r="A26" s="3" t="s">
        <v>53</v>
      </c>
      <c r="B26" s="6">
        <v>0</v>
      </c>
      <c r="C26" s="6">
        <v>0</v>
      </c>
      <c r="D26" s="6">
        <v>0</v>
      </c>
      <c r="E26" s="6">
        <v>82774604</v>
      </c>
      <c r="F26" s="6">
        <v>82774604</v>
      </c>
      <c r="G26" s="6">
        <v>107762740</v>
      </c>
      <c r="H26" s="6">
        <v>140455767</v>
      </c>
      <c r="I26" s="6">
        <v>164722043</v>
      </c>
    </row>
    <row r="27" spans="1:9" ht="15.75" customHeight="1" x14ac:dyDescent="0.25">
      <c r="A27" s="3" t="s">
        <v>54</v>
      </c>
      <c r="B27" s="6">
        <v>0</v>
      </c>
      <c r="C27" s="6">
        <v>7490249</v>
      </c>
      <c r="D27" s="6">
        <v>6060545</v>
      </c>
      <c r="E27" s="6">
        <v>12286824</v>
      </c>
      <c r="F27" s="6">
        <v>16243917</v>
      </c>
      <c r="G27" s="6">
        <v>23847389</v>
      </c>
      <c r="H27" s="6">
        <v>13429053</v>
      </c>
      <c r="I27" s="6">
        <v>9782456</v>
      </c>
    </row>
    <row r="28" spans="1:9" ht="15.75" customHeight="1" x14ac:dyDescent="0.25">
      <c r="B28" s="10"/>
      <c r="C28" s="10"/>
      <c r="D28" s="6"/>
      <c r="E28" s="6"/>
      <c r="F28" s="6"/>
      <c r="G28" s="10"/>
      <c r="H28" s="10"/>
    </row>
    <row r="29" spans="1:9" ht="15.75" customHeight="1" x14ac:dyDescent="0.25">
      <c r="A29" s="7" t="s">
        <v>56</v>
      </c>
      <c r="B29" s="9">
        <f t="shared" ref="B29:I29" si="4">SUM(B30:B34)</f>
        <v>1487321389</v>
      </c>
      <c r="C29" s="9">
        <f t="shared" si="4"/>
        <v>1590298171</v>
      </c>
      <c r="D29" s="9">
        <f t="shared" si="4"/>
        <v>1856705050</v>
      </c>
      <c r="E29" s="9">
        <f t="shared" si="4"/>
        <v>1846610865</v>
      </c>
      <c r="F29" s="9">
        <f t="shared" si="4"/>
        <v>1963636979</v>
      </c>
      <c r="G29" s="9">
        <f t="shared" si="4"/>
        <v>2261866577</v>
      </c>
      <c r="H29" s="9">
        <f t="shared" si="4"/>
        <v>2025442978</v>
      </c>
      <c r="I29" s="9">
        <f t="shared" si="4"/>
        <v>2196030511</v>
      </c>
    </row>
    <row r="30" spans="1:9" ht="15.75" customHeight="1" x14ac:dyDescent="0.25">
      <c r="A30" s="3" t="s">
        <v>57</v>
      </c>
      <c r="B30" s="6">
        <v>490792395</v>
      </c>
      <c r="C30" s="6">
        <v>887805658</v>
      </c>
      <c r="D30" s="6">
        <v>649698737</v>
      </c>
      <c r="E30" s="6">
        <v>711949163</v>
      </c>
      <c r="F30" s="6">
        <v>859968198</v>
      </c>
      <c r="G30" s="6">
        <v>1038550696</v>
      </c>
      <c r="H30" s="6">
        <v>768567488</v>
      </c>
      <c r="I30" s="6">
        <v>898998063</v>
      </c>
    </row>
    <row r="31" spans="1:9" ht="15.75" customHeight="1" x14ac:dyDescent="0.25">
      <c r="A31" s="3" t="s">
        <v>59</v>
      </c>
      <c r="B31" s="6">
        <v>106034249</v>
      </c>
      <c r="C31" s="6">
        <v>86562500</v>
      </c>
      <c r="D31" s="6">
        <v>339678029</v>
      </c>
      <c r="E31" s="6">
        <v>236002836</v>
      </c>
      <c r="F31" s="6">
        <v>140770078</v>
      </c>
      <c r="G31" s="6">
        <v>190845903</v>
      </c>
      <c r="H31" s="6">
        <v>241015420</v>
      </c>
      <c r="I31" s="6">
        <v>184459567</v>
      </c>
    </row>
    <row r="32" spans="1:9" ht="15.75" customHeight="1" x14ac:dyDescent="0.25">
      <c r="A32" s="3" t="s">
        <v>60</v>
      </c>
      <c r="B32" s="6">
        <v>0</v>
      </c>
      <c r="C32" s="6">
        <v>2609423</v>
      </c>
      <c r="D32" s="6">
        <v>3245896</v>
      </c>
      <c r="E32" s="6">
        <v>3382991</v>
      </c>
      <c r="F32" s="6">
        <v>8295120</v>
      </c>
      <c r="G32" s="6">
        <v>21052426</v>
      </c>
      <c r="H32" s="6">
        <v>10663946</v>
      </c>
      <c r="I32" s="6">
        <v>8797815</v>
      </c>
    </row>
    <row r="33" spans="1:9" ht="15.75" customHeight="1" x14ac:dyDescent="0.25">
      <c r="A33" s="3" t="s">
        <v>62</v>
      </c>
      <c r="B33" s="6">
        <v>827979177</v>
      </c>
      <c r="C33" s="6">
        <v>501261924</v>
      </c>
      <c r="D33" s="6">
        <v>725652792</v>
      </c>
      <c r="E33" s="6">
        <v>716081975</v>
      </c>
      <c r="F33" s="6">
        <v>734898258</v>
      </c>
      <c r="G33" s="6">
        <v>761672950</v>
      </c>
      <c r="H33" s="6">
        <v>793829096</v>
      </c>
      <c r="I33" s="6">
        <v>916507610</v>
      </c>
    </row>
    <row r="34" spans="1:9" ht="15.75" customHeight="1" x14ac:dyDescent="0.25">
      <c r="A34" s="3" t="s">
        <v>63</v>
      </c>
      <c r="B34" s="6">
        <v>62515568</v>
      </c>
      <c r="C34" s="6">
        <v>112058666</v>
      </c>
      <c r="D34" s="6">
        <v>138429596</v>
      </c>
      <c r="E34" s="6">
        <v>179193900</v>
      </c>
      <c r="F34" s="6">
        <v>219705325</v>
      </c>
      <c r="G34" s="6">
        <v>249744602</v>
      </c>
      <c r="H34" s="6">
        <v>211367028</v>
      </c>
      <c r="I34" s="6">
        <v>187267456</v>
      </c>
    </row>
    <row r="35" spans="1:9" ht="15.75" customHeight="1" x14ac:dyDescent="0.25">
      <c r="A35" s="1"/>
      <c r="B35" s="10"/>
      <c r="C35" s="10"/>
      <c r="D35" s="6"/>
      <c r="E35" s="10"/>
      <c r="F35" s="6"/>
      <c r="G35" s="10"/>
      <c r="H35" s="10"/>
    </row>
    <row r="36" spans="1:9" ht="15.75" customHeight="1" x14ac:dyDescent="0.25">
      <c r="A36" s="1"/>
      <c r="B36" s="9">
        <f t="shared" ref="B36:I36" si="5">SUM(B23,B29)</f>
        <v>1663431952</v>
      </c>
      <c r="C36" s="9">
        <f t="shared" si="5"/>
        <v>1853436483</v>
      </c>
      <c r="D36" s="9">
        <f t="shared" si="5"/>
        <v>2816236726</v>
      </c>
      <c r="E36" s="9">
        <f t="shared" si="5"/>
        <v>2417474129</v>
      </c>
      <c r="F36" s="9">
        <f t="shared" si="5"/>
        <v>2476285409</v>
      </c>
      <c r="G36" s="9">
        <f t="shared" si="5"/>
        <v>2708328728</v>
      </c>
      <c r="H36" s="9">
        <f t="shared" si="5"/>
        <v>2639693350</v>
      </c>
      <c r="I36" s="9">
        <f t="shared" si="5"/>
        <v>3532797306</v>
      </c>
    </row>
    <row r="37" spans="1:9" ht="15.75" customHeight="1" x14ac:dyDescent="0.25">
      <c r="A37" s="1"/>
      <c r="B37" s="1"/>
      <c r="C37" s="1"/>
      <c r="D37" s="1"/>
      <c r="E37" s="1"/>
      <c r="F37" s="1"/>
      <c r="G37" s="10"/>
      <c r="H37" s="10"/>
    </row>
    <row r="38" spans="1:9" ht="15.75" customHeight="1" x14ac:dyDescent="0.25">
      <c r="A38" s="7" t="s">
        <v>66</v>
      </c>
      <c r="B38" s="9">
        <f t="shared" ref="B38:I38" si="6">SUM(B39:B42)</f>
        <v>1176711667</v>
      </c>
      <c r="C38" s="9">
        <f t="shared" si="6"/>
        <v>3464176040</v>
      </c>
      <c r="D38" s="9">
        <f t="shared" si="6"/>
        <v>3730281242</v>
      </c>
      <c r="E38" s="9">
        <f t="shared" si="6"/>
        <v>4117561879</v>
      </c>
      <c r="F38" s="9">
        <f t="shared" si="6"/>
        <v>4271026279</v>
      </c>
      <c r="G38" s="9">
        <f t="shared" si="6"/>
        <v>4583172974</v>
      </c>
      <c r="H38" s="9">
        <f t="shared" si="6"/>
        <v>4927141549</v>
      </c>
      <c r="I38" s="9">
        <f t="shared" si="6"/>
        <v>6763777435</v>
      </c>
    </row>
    <row r="39" spans="1:9" ht="15.75" customHeight="1" x14ac:dyDescent="0.25">
      <c r="A39" s="3" t="s">
        <v>67</v>
      </c>
      <c r="B39" s="6">
        <v>57600000</v>
      </c>
      <c r="C39" s="6">
        <v>86400000</v>
      </c>
      <c r="D39" s="6">
        <v>99792000</v>
      </c>
      <c r="E39" s="6">
        <v>600000000</v>
      </c>
      <c r="F39" s="6">
        <v>600000000</v>
      </c>
      <c r="G39" s="6">
        <v>1000000000</v>
      </c>
      <c r="H39" s="6">
        <v>1000000000</v>
      </c>
      <c r="I39" s="6">
        <v>1348958330</v>
      </c>
    </row>
    <row r="40" spans="1:9" ht="15.75" customHeight="1" x14ac:dyDescent="0.25">
      <c r="A40" s="3" t="s">
        <v>68</v>
      </c>
      <c r="B40" s="6"/>
      <c r="C40" s="6"/>
      <c r="D40" s="6"/>
      <c r="E40" s="6"/>
      <c r="F40" s="6"/>
      <c r="G40" s="6"/>
      <c r="H40" s="6"/>
      <c r="I40" s="6">
        <v>1104070338</v>
      </c>
    </row>
    <row r="41" spans="1:9" ht="15.75" customHeight="1" x14ac:dyDescent="0.25">
      <c r="A41" s="3" t="s">
        <v>69</v>
      </c>
      <c r="B41" s="6">
        <v>25837200</v>
      </c>
      <c r="C41" s="6">
        <v>2069365092</v>
      </c>
      <c r="D41" s="6">
        <v>2069365092</v>
      </c>
      <c r="E41" s="6">
        <v>1986590489</v>
      </c>
      <c r="F41" s="6">
        <v>1986590489</v>
      </c>
      <c r="G41" s="6">
        <v>1986590489</v>
      </c>
      <c r="H41" s="6">
        <v>1986590489</v>
      </c>
      <c r="I41" s="6">
        <v>1986590489</v>
      </c>
    </row>
    <row r="42" spans="1:9" ht="15.75" customHeight="1" x14ac:dyDescent="0.25">
      <c r="A42" s="3" t="s">
        <v>71</v>
      </c>
      <c r="B42" s="6">
        <v>1093274467</v>
      </c>
      <c r="C42" s="6">
        <v>1308410948</v>
      </c>
      <c r="D42" s="6">
        <v>1561124150</v>
      </c>
      <c r="E42" s="6">
        <v>1530971390</v>
      </c>
      <c r="F42" s="6">
        <v>1684435790</v>
      </c>
      <c r="G42" s="6">
        <v>1596582485</v>
      </c>
      <c r="H42" s="6">
        <v>1940551060</v>
      </c>
      <c r="I42" s="6">
        <v>2324158278</v>
      </c>
    </row>
    <row r="43" spans="1:9" ht="15.75" customHeight="1" x14ac:dyDescent="0.25">
      <c r="B43" s="10"/>
      <c r="C43" s="10"/>
      <c r="D43" s="10"/>
      <c r="E43" s="6"/>
      <c r="F43" s="6"/>
      <c r="G43" s="10"/>
    </row>
    <row r="44" spans="1:9" ht="15.75" customHeight="1" x14ac:dyDescent="0.25">
      <c r="A44" s="1"/>
      <c r="B44" s="9">
        <f t="shared" ref="B44:I44" si="7">SUM(B38,B36)</f>
        <v>2840143619</v>
      </c>
      <c r="C44" s="9">
        <f t="shared" si="7"/>
        <v>5317612523</v>
      </c>
      <c r="D44" s="9">
        <f t="shared" si="7"/>
        <v>6546517968</v>
      </c>
      <c r="E44" s="9">
        <f t="shared" si="7"/>
        <v>6535036008</v>
      </c>
      <c r="F44" s="9">
        <f t="shared" si="7"/>
        <v>6747311688</v>
      </c>
      <c r="G44" s="9">
        <f t="shared" si="7"/>
        <v>7291501702</v>
      </c>
      <c r="H44" s="9">
        <f t="shared" si="7"/>
        <v>7566834899</v>
      </c>
      <c r="I44" s="9">
        <f t="shared" si="7"/>
        <v>10296574741</v>
      </c>
    </row>
    <row r="45" spans="1:9" ht="15.75" customHeight="1" x14ac:dyDescent="0.2"/>
    <row r="46" spans="1:9" ht="15.75" customHeight="1" x14ac:dyDescent="0.25">
      <c r="A46" s="5" t="s">
        <v>72</v>
      </c>
      <c r="B46" s="19">
        <f t="shared" ref="B46:I46" si="8">B38/(B39/10)</f>
        <v>204.29021996527777</v>
      </c>
      <c r="C46" s="19">
        <f t="shared" si="8"/>
        <v>400.94630092592593</v>
      </c>
      <c r="D46" s="19">
        <f t="shared" si="8"/>
        <v>373.80563993105659</v>
      </c>
      <c r="E46" s="19">
        <f t="shared" si="8"/>
        <v>68.626031316666669</v>
      </c>
      <c r="F46" s="19">
        <f t="shared" si="8"/>
        <v>71.183771316666665</v>
      </c>
      <c r="G46" s="19">
        <f t="shared" si="8"/>
        <v>45.83172974</v>
      </c>
      <c r="H46" s="19">
        <f t="shared" si="8"/>
        <v>49.271415490000003</v>
      </c>
      <c r="I46" s="19">
        <f t="shared" si="8"/>
        <v>50.140744043591027</v>
      </c>
    </row>
    <row r="47" spans="1:9" ht="15.75" customHeight="1" x14ac:dyDescent="0.25">
      <c r="A47" s="5" t="s">
        <v>73</v>
      </c>
      <c r="B47" s="6">
        <f t="shared" ref="B47:I47" si="9">B39/10</f>
        <v>5760000</v>
      </c>
      <c r="C47" s="6">
        <f t="shared" si="9"/>
        <v>8640000</v>
      </c>
      <c r="D47" s="6">
        <f t="shared" si="9"/>
        <v>9979200</v>
      </c>
      <c r="E47" s="6">
        <f t="shared" si="9"/>
        <v>60000000</v>
      </c>
      <c r="F47" s="6">
        <f t="shared" si="9"/>
        <v>60000000</v>
      </c>
      <c r="G47" s="6">
        <f t="shared" si="9"/>
        <v>100000000</v>
      </c>
      <c r="H47" s="6">
        <f t="shared" si="9"/>
        <v>100000000</v>
      </c>
      <c r="I47" s="6">
        <f t="shared" si="9"/>
        <v>134895833</v>
      </c>
    </row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7.25" customWidth="1"/>
    <col min="2" max="5" width="11.875" customWidth="1"/>
    <col min="6" max="7" width="12.125" customWidth="1"/>
    <col min="8" max="9" width="11.125" customWidth="1"/>
    <col min="10" max="26" width="7.625" customWidth="1"/>
  </cols>
  <sheetData>
    <row r="1" spans="1:9" x14ac:dyDescent="0.25">
      <c r="A1" s="1" t="s">
        <v>0</v>
      </c>
      <c r="C1" s="2"/>
      <c r="D1" s="2"/>
      <c r="E1" s="2"/>
      <c r="F1" s="2"/>
      <c r="G1" s="2"/>
    </row>
    <row r="2" spans="1:9" x14ac:dyDescent="0.25">
      <c r="A2" s="1" t="s">
        <v>3</v>
      </c>
    </row>
    <row r="3" spans="1:9" x14ac:dyDescent="0.25">
      <c r="A3" s="3" t="s">
        <v>2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5" t="s">
        <v>7</v>
      </c>
      <c r="B5" s="6">
        <v>3811829023</v>
      </c>
      <c r="C5" s="6">
        <v>4028234798</v>
      </c>
      <c r="D5" s="6">
        <v>4326673375</v>
      </c>
      <c r="E5" s="6">
        <v>4385429090</v>
      </c>
      <c r="F5" s="6">
        <v>2478351678</v>
      </c>
      <c r="G5" s="6">
        <v>4453547322</v>
      </c>
      <c r="H5" s="6">
        <v>4841134840</v>
      </c>
      <c r="I5" s="6">
        <v>5919576583</v>
      </c>
    </row>
    <row r="6" spans="1:9" x14ac:dyDescent="0.25">
      <c r="A6" s="3" t="s">
        <v>10</v>
      </c>
      <c r="B6" s="8">
        <v>3213407580</v>
      </c>
      <c r="C6" s="8">
        <v>3241339776</v>
      </c>
      <c r="D6" s="8">
        <v>3438454353</v>
      </c>
      <c r="E6" s="8">
        <v>3426052071</v>
      </c>
      <c r="F6" s="8">
        <v>1903569122</v>
      </c>
      <c r="G6" s="8">
        <v>3531651776</v>
      </c>
      <c r="H6" s="8">
        <v>3804060878</v>
      </c>
      <c r="I6" s="8">
        <v>4679188088</v>
      </c>
    </row>
    <row r="7" spans="1:9" x14ac:dyDescent="0.25">
      <c r="A7" s="5" t="s">
        <v>11</v>
      </c>
      <c r="B7" s="9">
        <f t="shared" ref="B7:I7" si="0">B5-B6</f>
        <v>598421443</v>
      </c>
      <c r="C7" s="9">
        <f t="shared" si="0"/>
        <v>786895022</v>
      </c>
      <c r="D7" s="9">
        <f t="shared" si="0"/>
        <v>888219022</v>
      </c>
      <c r="E7" s="9">
        <f t="shared" si="0"/>
        <v>959377019</v>
      </c>
      <c r="F7" s="9">
        <f t="shared" si="0"/>
        <v>574782556</v>
      </c>
      <c r="G7" s="9">
        <f t="shared" si="0"/>
        <v>921895546</v>
      </c>
      <c r="H7" s="9">
        <f t="shared" si="0"/>
        <v>1037073962</v>
      </c>
      <c r="I7" s="9">
        <f t="shared" si="0"/>
        <v>1240388495</v>
      </c>
    </row>
    <row r="8" spans="1:9" x14ac:dyDescent="0.25">
      <c r="A8" s="1"/>
      <c r="B8" s="1"/>
      <c r="C8" s="1"/>
      <c r="D8" s="9"/>
      <c r="E8" s="9"/>
      <c r="F8" s="9"/>
      <c r="G8" s="9"/>
    </row>
    <row r="9" spans="1:9" x14ac:dyDescent="0.25">
      <c r="A9" s="5" t="s">
        <v>17</v>
      </c>
      <c r="B9" s="9">
        <v>346799343</v>
      </c>
      <c r="C9" s="9">
        <v>417273108</v>
      </c>
      <c r="D9" s="9">
        <v>458158385</v>
      </c>
      <c r="E9" s="9">
        <v>528759519</v>
      </c>
      <c r="F9" s="9">
        <v>314751190</v>
      </c>
      <c r="G9" s="9">
        <v>405838990</v>
      </c>
      <c r="H9" s="9">
        <v>468592261</v>
      </c>
      <c r="I9" s="9">
        <v>573634105</v>
      </c>
    </row>
    <row r="10" spans="1:9" ht="15.75" customHeight="1" x14ac:dyDescent="0.2"/>
    <row r="11" spans="1:9" x14ac:dyDescent="0.25">
      <c r="A11" s="5" t="s">
        <v>20</v>
      </c>
      <c r="B11" s="11">
        <f t="shared" ref="B11:I11" si="1">B7-B9</f>
        <v>251622100</v>
      </c>
      <c r="C11" s="11">
        <f t="shared" si="1"/>
        <v>369621914</v>
      </c>
      <c r="D11" s="11">
        <f t="shared" si="1"/>
        <v>430060637</v>
      </c>
      <c r="E11" s="11">
        <f t="shared" si="1"/>
        <v>430617500</v>
      </c>
      <c r="F11" s="11">
        <f t="shared" si="1"/>
        <v>260031366</v>
      </c>
      <c r="G11" s="11">
        <f t="shared" si="1"/>
        <v>516056556</v>
      </c>
      <c r="H11" s="11">
        <f t="shared" si="1"/>
        <v>568481701</v>
      </c>
      <c r="I11" s="11">
        <f t="shared" si="1"/>
        <v>666754390</v>
      </c>
    </row>
    <row r="12" spans="1:9" x14ac:dyDescent="0.25">
      <c r="A12" s="12" t="s">
        <v>23</v>
      </c>
      <c r="B12" s="9"/>
      <c r="C12" s="9"/>
      <c r="D12" s="9"/>
      <c r="E12" s="9"/>
      <c r="F12" s="9"/>
      <c r="G12" s="9"/>
    </row>
    <row r="13" spans="1:9" x14ac:dyDescent="0.25">
      <c r="A13" s="3" t="s">
        <v>28</v>
      </c>
      <c r="B13" s="6">
        <v>80174482</v>
      </c>
      <c r="C13" s="6">
        <v>111987531</v>
      </c>
      <c r="D13" s="6">
        <v>139594389</v>
      </c>
      <c r="E13" s="6">
        <v>146746377</v>
      </c>
      <c r="F13" s="6">
        <v>62740750</v>
      </c>
      <c r="G13" s="6">
        <v>118269530</v>
      </c>
      <c r="H13" s="6">
        <v>142100620</v>
      </c>
      <c r="I13" s="6">
        <v>224224327</v>
      </c>
    </row>
    <row r="14" spans="1:9" x14ac:dyDescent="0.25">
      <c r="A14" s="3" t="s">
        <v>30</v>
      </c>
      <c r="B14" s="6">
        <v>24392057</v>
      </c>
      <c r="C14" s="6">
        <v>12044949</v>
      </c>
      <c r="D14" s="6">
        <v>7738553</v>
      </c>
      <c r="E14" s="6">
        <v>5694498</v>
      </c>
      <c r="F14" s="6">
        <v>4131410</v>
      </c>
      <c r="G14" s="6">
        <v>5484304</v>
      </c>
      <c r="H14" s="6">
        <v>5776336</v>
      </c>
      <c r="I14" s="6">
        <v>24197256</v>
      </c>
    </row>
    <row r="15" spans="1:9" x14ac:dyDescent="0.25">
      <c r="B15" s="6"/>
      <c r="C15" s="6"/>
      <c r="D15" s="6"/>
      <c r="E15" s="6"/>
      <c r="F15" s="6"/>
      <c r="G15" s="6"/>
    </row>
    <row r="16" spans="1:9" x14ac:dyDescent="0.25">
      <c r="A16" s="5" t="s">
        <v>34</v>
      </c>
      <c r="B16" s="14">
        <f t="shared" ref="B16:I16" si="2">B11-B13+B14</f>
        <v>195839675</v>
      </c>
      <c r="C16" s="14">
        <f t="shared" si="2"/>
        <v>269679332</v>
      </c>
      <c r="D16" s="14">
        <f t="shared" si="2"/>
        <v>298204801</v>
      </c>
      <c r="E16" s="14">
        <f t="shared" si="2"/>
        <v>289565621</v>
      </c>
      <c r="F16" s="14">
        <f t="shared" si="2"/>
        <v>201422026</v>
      </c>
      <c r="G16" s="14">
        <f t="shared" si="2"/>
        <v>403271330</v>
      </c>
      <c r="H16" s="14">
        <f t="shared" si="2"/>
        <v>432157417</v>
      </c>
      <c r="I16" s="14">
        <f t="shared" si="2"/>
        <v>466727319</v>
      </c>
    </row>
    <row r="17" spans="1:9" x14ac:dyDescent="0.25">
      <c r="B17" s="6"/>
      <c r="C17" s="6"/>
      <c r="D17" s="6"/>
      <c r="E17" s="6"/>
      <c r="F17" s="6"/>
      <c r="G17" s="6"/>
    </row>
    <row r="18" spans="1:9" x14ac:dyDescent="0.25">
      <c r="A18" s="10" t="s">
        <v>38</v>
      </c>
      <c r="B18" s="6">
        <v>0</v>
      </c>
      <c r="C18" s="6">
        <v>0</v>
      </c>
      <c r="D18" s="6">
        <v>14200229</v>
      </c>
      <c r="E18" s="6">
        <v>13788839</v>
      </c>
      <c r="F18" s="6">
        <v>9591525</v>
      </c>
      <c r="G18" s="6">
        <v>20163566</v>
      </c>
      <c r="H18" s="6">
        <v>21607871</v>
      </c>
      <c r="I18" s="6">
        <v>23336366</v>
      </c>
    </row>
    <row r="19" spans="1:9" x14ac:dyDescent="0.25">
      <c r="A19" s="5" t="s">
        <v>39</v>
      </c>
      <c r="B19" s="11">
        <f t="shared" ref="B19:I19" si="3">B16-B18</f>
        <v>195839675</v>
      </c>
      <c r="C19" s="11">
        <f t="shared" si="3"/>
        <v>269679332</v>
      </c>
      <c r="D19" s="11">
        <f t="shared" si="3"/>
        <v>284004572</v>
      </c>
      <c r="E19" s="11">
        <f t="shared" si="3"/>
        <v>275776782</v>
      </c>
      <c r="F19" s="11">
        <f t="shared" si="3"/>
        <v>191830501</v>
      </c>
      <c r="G19" s="11">
        <f t="shared" si="3"/>
        <v>383107764</v>
      </c>
      <c r="H19" s="11">
        <f t="shared" si="3"/>
        <v>410549546</v>
      </c>
      <c r="I19" s="11">
        <f t="shared" si="3"/>
        <v>443390953</v>
      </c>
    </row>
    <row r="20" spans="1:9" x14ac:dyDescent="0.25">
      <c r="A20" s="1"/>
      <c r="B20" s="1"/>
      <c r="C20" s="1"/>
      <c r="D20" s="9"/>
      <c r="E20" s="9"/>
      <c r="F20" s="9"/>
      <c r="G20" s="9"/>
    </row>
    <row r="21" spans="1:9" ht="15.75" customHeight="1" x14ac:dyDescent="0.25">
      <c r="A21" s="7" t="s">
        <v>48</v>
      </c>
      <c r="B21" s="9">
        <v>19619993</v>
      </c>
      <c r="C21" s="9">
        <v>25742851</v>
      </c>
      <c r="D21" s="9">
        <v>25210671</v>
      </c>
      <c r="E21" s="9">
        <v>25321542</v>
      </c>
      <c r="F21" s="9">
        <v>38366100</v>
      </c>
      <c r="G21" s="9">
        <v>70961069</v>
      </c>
      <c r="H21" s="9">
        <v>66580971</v>
      </c>
      <c r="I21" s="9">
        <v>59783735</v>
      </c>
    </row>
    <row r="22" spans="1:9" ht="15.75" customHeight="1" x14ac:dyDescent="0.25">
      <c r="B22" s="6"/>
      <c r="C22" s="6"/>
      <c r="D22" s="6"/>
      <c r="E22" s="6"/>
      <c r="F22" s="6"/>
      <c r="G22" s="6"/>
    </row>
    <row r="23" spans="1:9" ht="15.75" customHeight="1" x14ac:dyDescent="0.25">
      <c r="A23" s="5" t="s">
        <v>50</v>
      </c>
      <c r="B23" s="11">
        <f t="shared" ref="B23:I23" si="4">B19-B21</f>
        <v>176219682</v>
      </c>
      <c r="C23" s="11">
        <f t="shared" si="4"/>
        <v>243936481</v>
      </c>
      <c r="D23" s="11">
        <f t="shared" si="4"/>
        <v>258793901</v>
      </c>
      <c r="E23" s="11">
        <f t="shared" si="4"/>
        <v>250455240</v>
      </c>
      <c r="F23" s="11">
        <f t="shared" si="4"/>
        <v>153464401</v>
      </c>
      <c r="G23" s="11">
        <f t="shared" si="4"/>
        <v>312146695</v>
      </c>
      <c r="H23" s="11">
        <f t="shared" si="4"/>
        <v>343968575</v>
      </c>
      <c r="I23" s="11">
        <f t="shared" si="4"/>
        <v>383607218</v>
      </c>
    </row>
    <row r="24" spans="1:9" ht="15.75" customHeight="1" x14ac:dyDescent="0.25">
      <c r="A24" s="1"/>
      <c r="B24" s="1"/>
      <c r="C24" s="1"/>
      <c r="D24" s="9"/>
      <c r="E24" s="9"/>
      <c r="F24" s="9"/>
      <c r="G24" s="9"/>
    </row>
    <row r="25" spans="1:9" ht="15.75" customHeight="1" x14ac:dyDescent="0.25">
      <c r="A25" s="5" t="s">
        <v>52</v>
      </c>
      <c r="B25" s="18">
        <f>B23/('1'!B39/10)</f>
        <v>30.593694791666667</v>
      </c>
      <c r="C25" s="18">
        <f>C23/('1'!C39/10)</f>
        <v>28.233389004629629</v>
      </c>
      <c r="D25" s="18">
        <f>D23/('1'!D39/10)</f>
        <v>25.933331429373094</v>
      </c>
      <c r="E25" s="18">
        <f>E23/('1'!E39/10)</f>
        <v>4.1742540000000004</v>
      </c>
      <c r="F25" s="18">
        <f>F23/('1'!F39/10)</f>
        <v>2.5577400166666666</v>
      </c>
      <c r="G25" s="18">
        <f>G23/('1'!G39/10)</f>
        <v>3.1214669499999999</v>
      </c>
      <c r="H25" s="18">
        <f>H23/('1'!H39/10)</f>
        <v>3.4396857500000002</v>
      </c>
      <c r="I25" s="18">
        <f>I23/('1'!I39/10)</f>
        <v>2.8437291906563193</v>
      </c>
    </row>
    <row r="26" spans="1:9" ht="15.75" customHeight="1" x14ac:dyDescent="0.25">
      <c r="A26" s="12" t="s">
        <v>64</v>
      </c>
      <c r="B26" s="6">
        <f>'1'!B39/10</f>
        <v>5760000</v>
      </c>
      <c r="C26" s="6">
        <f>'1'!C39/10</f>
        <v>8640000</v>
      </c>
      <c r="D26" s="6">
        <f>'1'!D39/10</f>
        <v>9979200</v>
      </c>
      <c r="E26" s="6">
        <f>'1'!E39/10</f>
        <v>60000000</v>
      </c>
      <c r="F26" s="6">
        <f>'1'!F39/10</f>
        <v>60000000</v>
      </c>
      <c r="G26" s="6">
        <f>'1'!G39/10</f>
        <v>100000000</v>
      </c>
      <c r="H26" s="6">
        <f>'1'!H39/10</f>
        <v>100000000</v>
      </c>
      <c r="I26" s="6">
        <f>'1'!I39/10</f>
        <v>134895833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9" sqref="A19"/>
    </sheetView>
  </sheetViews>
  <sheetFormatPr defaultColWidth="12.625" defaultRowHeight="15" customHeight="1" x14ac:dyDescent="0.2"/>
  <cols>
    <col min="1" max="1" width="41.5" customWidth="1"/>
    <col min="2" max="4" width="12.75" customWidth="1"/>
    <col min="5" max="5" width="11.875" customWidth="1"/>
    <col min="6" max="7" width="12.75" customWidth="1"/>
    <col min="8" max="9" width="11.875" customWidth="1"/>
    <col min="10" max="26" width="7.625" customWidth="1"/>
  </cols>
  <sheetData>
    <row r="1" spans="1:9" x14ac:dyDescent="0.25">
      <c r="A1" s="1" t="s">
        <v>0</v>
      </c>
      <c r="C1" s="2"/>
      <c r="D1" s="2"/>
      <c r="E1" s="2"/>
      <c r="F1" s="2"/>
      <c r="G1" s="2"/>
    </row>
    <row r="2" spans="1:9" x14ac:dyDescent="0.25">
      <c r="A2" s="1" t="s">
        <v>4</v>
      </c>
    </row>
    <row r="3" spans="1:9" x14ac:dyDescent="0.25">
      <c r="A3" s="3" t="s">
        <v>2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5" t="s">
        <v>6</v>
      </c>
    </row>
    <row r="6" spans="1:9" x14ac:dyDescent="0.25">
      <c r="A6" s="3" t="s">
        <v>9</v>
      </c>
      <c r="B6" s="6">
        <v>3893019318</v>
      </c>
      <c r="C6" s="6">
        <v>3664005748</v>
      </c>
      <c r="D6" s="6">
        <v>4314648910</v>
      </c>
      <c r="E6" s="6">
        <v>4474924009</v>
      </c>
      <c r="F6" s="6">
        <v>2348898770</v>
      </c>
      <c r="G6" s="6">
        <v>4263050117</v>
      </c>
      <c r="H6" s="6">
        <f>5118073794+4260631</f>
        <v>5122334425</v>
      </c>
      <c r="I6" s="6">
        <f>24689956+5942870543</f>
        <v>5967560499</v>
      </c>
    </row>
    <row r="7" spans="1:9" x14ac:dyDescent="0.25">
      <c r="A7" s="10" t="s">
        <v>12</v>
      </c>
      <c r="B7" s="6">
        <v>-2336242238</v>
      </c>
      <c r="C7" s="6">
        <v>-2092100121</v>
      </c>
      <c r="D7" s="6">
        <v>-2483865130</v>
      </c>
      <c r="E7" s="6">
        <v>-2046145538</v>
      </c>
      <c r="F7" s="6">
        <v>-1191507076</v>
      </c>
      <c r="G7" s="6">
        <v>-2065098336</v>
      </c>
      <c r="H7" s="6">
        <v>-2367615222</v>
      </c>
      <c r="I7" s="6">
        <v>-2980347063</v>
      </c>
    </row>
    <row r="8" spans="1:9" x14ac:dyDescent="0.25">
      <c r="A8" s="10" t="s">
        <v>13</v>
      </c>
      <c r="B8" s="6">
        <v>-1083764300</v>
      </c>
      <c r="C8" s="6">
        <v>-1151469981</v>
      </c>
      <c r="D8" s="6">
        <v>-1652428676</v>
      </c>
      <c r="E8" s="6">
        <v>-1785326206</v>
      </c>
      <c r="F8" s="6">
        <v>-1016134221</v>
      </c>
      <c r="G8" s="6">
        <v>-1957609769</v>
      </c>
      <c r="H8" s="6">
        <v>-2063062884</v>
      </c>
      <c r="I8" s="6">
        <v>-2517357847</v>
      </c>
    </row>
    <row r="9" spans="1:9" x14ac:dyDescent="0.25">
      <c r="A9" s="3" t="s">
        <v>15</v>
      </c>
      <c r="B9" s="6">
        <v>-76168791</v>
      </c>
      <c r="C9" s="6">
        <v>-111987531</v>
      </c>
      <c r="D9" s="6">
        <v>-139594389</v>
      </c>
      <c r="E9" s="6">
        <v>-146746377</v>
      </c>
      <c r="F9" s="6">
        <v>-56878629</v>
      </c>
      <c r="G9" s="6">
        <v>-109347433</v>
      </c>
      <c r="H9" s="6">
        <v>-132340740</v>
      </c>
      <c r="I9" s="6">
        <v>-210399620</v>
      </c>
    </row>
    <row r="10" spans="1:9" x14ac:dyDescent="0.25">
      <c r="A10" s="3" t="s">
        <v>18</v>
      </c>
      <c r="B10" s="8">
        <v>-19619993</v>
      </c>
      <c r="C10" s="8">
        <v>-26329940</v>
      </c>
      <c r="D10" s="8">
        <v>-26924920</v>
      </c>
      <c r="E10" s="8">
        <v>-22903714</v>
      </c>
      <c r="F10" s="8">
        <v>-14856008</v>
      </c>
      <c r="G10" s="8">
        <v>-31678013</v>
      </c>
      <c r="H10" s="8">
        <v>-38737754</v>
      </c>
      <c r="I10" s="8">
        <v>-28638309</v>
      </c>
    </row>
    <row r="11" spans="1:9" x14ac:dyDescent="0.25">
      <c r="A11" s="1"/>
      <c r="B11" s="9">
        <f t="shared" ref="B11:I11" si="0">SUM(B6:B10)</f>
        <v>377223996</v>
      </c>
      <c r="C11" s="9">
        <f t="shared" si="0"/>
        <v>282118175</v>
      </c>
      <c r="D11" s="9">
        <f t="shared" si="0"/>
        <v>11835795</v>
      </c>
      <c r="E11" s="9">
        <f t="shared" si="0"/>
        <v>473802174</v>
      </c>
      <c r="F11" s="9">
        <f t="shared" si="0"/>
        <v>69522836</v>
      </c>
      <c r="G11" s="9">
        <f t="shared" si="0"/>
        <v>99316566</v>
      </c>
      <c r="H11" s="9">
        <f t="shared" si="0"/>
        <v>520577825</v>
      </c>
      <c r="I11" s="9">
        <f t="shared" si="0"/>
        <v>230817660</v>
      </c>
    </row>
    <row r="12" spans="1:9" x14ac:dyDescent="0.25">
      <c r="A12" s="1"/>
    </row>
    <row r="13" spans="1:9" x14ac:dyDescent="0.25">
      <c r="A13" s="5" t="s">
        <v>24</v>
      </c>
    </row>
    <row r="14" spans="1:9" x14ac:dyDescent="0.25">
      <c r="A14" s="13" t="s">
        <v>26</v>
      </c>
      <c r="B14" s="6">
        <v>-258064598</v>
      </c>
      <c r="C14" s="6">
        <v>-80988138</v>
      </c>
      <c r="D14" s="6">
        <v>-519178653</v>
      </c>
      <c r="E14" s="6">
        <v>-202838324</v>
      </c>
      <c r="F14" s="6">
        <v>-80001161</v>
      </c>
      <c r="G14" s="6">
        <v>-278784074</v>
      </c>
      <c r="H14" s="6">
        <v>-290894653</v>
      </c>
      <c r="I14" s="6">
        <v>-585302319</v>
      </c>
    </row>
    <row r="15" spans="1:9" x14ac:dyDescent="0.25">
      <c r="A15" s="13" t="s">
        <v>31</v>
      </c>
      <c r="B15" s="6">
        <v>-53384187</v>
      </c>
      <c r="C15" s="6">
        <v>-19322545</v>
      </c>
      <c r="D15" s="6">
        <v>-154375080</v>
      </c>
      <c r="E15" s="6">
        <v>0</v>
      </c>
      <c r="F15" s="6">
        <v>-17231658</v>
      </c>
      <c r="G15" s="6">
        <v>44287379</v>
      </c>
      <c r="H15" s="6">
        <v>-82216454</v>
      </c>
      <c r="I15" s="6">
        <v>-608120923</v>
      </c>
    </row>
    <row r="16" spans="1:9" x14ac:dyDescent="0.25">
      <c r="A16" s="13" t="s">
        <v>33</v>
      </c>
      <c r="B16" s="6"/>
      <c r="C16" s="6"/>
      <c r="D16" s="6"/>
      <c r="E16" s="6"/>
      <c r="F16" s="6"/>
      <c r="G16" s="6"/>
      <c r="H16" s="6"/>
      <c r="I16" s="6">
        <f>-400204801-13252000</f>
        <v>-413456801</v>
      </c>
    </row>
    <row r="17" spans="1:9" x14ac:dyDescent="0.25">
      <c r="A17" s="3" t="s">
        <v>36</v>
      </c>
      <c r="B17" s="6">
        <v>0</v>
      </c>
      <c r="C17" s="6">
        <v>0</v>
      </c>
      <c r="D17" s="6">
        <v>-37500000</v>
      </c>
      <c r="E17" s="6">
        <v>43500000</v>
      </c>
      <c r="F17" s="6">
        <v>0</v>
      </c>
      <c r="G17" s="6">
        <v>0</v>
      </c>
      <c r="H17" s="6">
        <v>-37500000</v>
      </c>
      <c r="I17" s="6">
        <v>-100000000</v>
      </c>
    </row>
    <row r="18" spans="1:9" x14ac:dyDescent="0.25">
      <c r="A18" s="3" t="s">
        <v>37</v>
      </c>
      <c r="B18" s="8">
        <v>-1861279</v>
      </c>
      <c r="C18" s="8">
        <v>-10126753</v>
      </c>
      <c r="D18" s="8">
        <v>-6338233</v>
      </c>
      <c r="E18" s="8">
        <v>38374953</v>
      </c>
      <c r="F18" s="8">
        <v>-2667858</v>
      </c>
      <c r="G18" s="8">
        <v>-4171894</v>
      </c>
      <c r="H18" s="8">
        <v>-3070587</v>
      </c>
      <c r="I18" s="8">
        <v>-3707465</v>
      </c>
    </row>
    <row r="19" spans="1:9" x14ac:dyDescent="0.25">
      <c r="A19" s="1"/>
      <c r="B19" s="9">
        <f t="shared" ref="B19:I19" si="1">SUM(B14:B18)</f>
        <v>-313310064</v>
      </c>
      <c r="C19" s="9">
        <f t="shared" si="1"/>
        <v>-110437436</v>
      </c>
      <c r="D19" s="9">
        <f t="shared" si="1"/>
        <v>-717391966</v>
      </c>
      <c r="E19" s="9">
        <f t="shared" si="1"/>
        <v>-120963371</v>
      </c>
      <c r="F19" s="9">
        <f t="shared" si="1"/>
        <v>-99900677</v>
      </c>
      <c r="G19" s="9">
        <f t="shared" si="1"/>
        <v>-238668589</v>
      </c>
      <c r="H19" s="9">
        <f t="shared" si="1"/>
        <v>-413681694</v>
      </c>
      <c r="I19" s="9">
        <f t="shared" si="1"/>
        <v>-1710587508</v>
      </c>
    </row>
    <row r="20" spans="1:9" x14ac:dyDescent="0.25">
      <c r="A20" s="1"/>
    </row>
    <row r="21" spans="1:9" ht="15.75" customHeight="1" x14ac:dyDescent="0.25">
      <c r="A21" s="5" t="s">
        <v>40</v>
      </c>
    </row>
    <row r="22" spans="1:9" ht="15.75" customHeight="1" x14ac:dyDescent="0.25">
      <c r="A22" s="3" t="s">
        <v>41</v>
      </c>
      <c r="B22" s="6">
        <v>-106034249</v>
      </c>
      <c r="C22" s="6">
        <v>36700682</v>
      </c>
      <c r="D22" s="6">
        <v>645893363</v>
      </c>
      <c r="E22" s="6">
        <v>-251843015</v>
      </c>
      <c r="F22" s="6">
        <v>-58214835</v>
      </c>
      <c r="G22" s="6">
        <v>-91174414</v>
      </c>
      <c r="H22" s="6">
        <v>174876231</v>
      </c>
      <c r="I22" s="6">
        <v>639828163</v>
      </c>
    </row>
    <row r="23" spans="1:9" ht="15.75" customHeight="1" x14ac:dyDescent="0.25">
      <c r="A23" s="3" t="s">
        <v>42</v>
      </c>
      <c r="B23" s="6">
        <v>20111460</v>
      </c>
      <c r="C23" s="6">
        <v>-385536914</v>
      </c>
      <c r="D23" s="6">
        <v>15645081</v>
      </c>
      <c r="E23" s="6">
        <v>-41287672</v>
      </c>
      <c r="F23" s="6">
        <v>57698406</v>
      </c>
      <c r="G23" s="6">
        <v>241415629</v>
      </c>
      <c r="H23" s="6">
        <v>-269983208</v>
      </c>
      <c r="I23" s="6">
        <v>130430575</v>
      </c>
    </row>
    <row r="24" spans="1:9" ht="15.75" customHeight="1" x14ac:dyDescent="0.25">
      <c r="A24" s="10" t="s">
        <v>44</v>
      </c>
      <c r="B24" s="6"/>
      <c r="C24" s="6"/>
      <c r="D24" s="6"/>
      <c r="E24" s="6"/>
      <c r="F24" s="6"/>
      <c r="G24" s="6"/>
      <c r="H24" s="6"/>
      <c r="I24" s="6">
        <v>395929642</v>
      </c>
    </row>
    <row r="25" spans="1:9" ht="15.75" customHeight="1" x14ac:dyDescent="0.25">
      <c r="A25" s="10" t="s">
        <v>45</v>
      </c>
      <c r="B25" s="6"/>
      <c r="C25" s="6"/>
      <c r="D25" s="6"/>
      <c r="E25" s="6"/>
      <c r="F25" s="6"/>
      <c r="G25" s="6"/>
      <c r="H25" s="6"/>
      <c r="I25" s="6">
        <v>1104070338</v>
      </c>
    </row>
    <row r="26" spans="1:9" ht="15.75" customHeight="1" x14ac:dyDescent="0.25">
      <c r="A26" s="3" t="s">
        <v>46</v>
      </c>
      <c r="B26" s="6">
        <v>0</v>
      </c>
      <c r="C26" s="6">
        <v>169100000</v>
      </c>
      <c r="D26" s="6">
        <v>50500000</v>
      </c>
      <c r="E26" s="6">
        <v>0</v>
      </c>
      <c r="F26" s="6">
        <v>0</v>
      </c>
      <c r="G26" s="6">
        <v>0</v>
      </c>
    </row>
    <row r="27" spans="1:9" ht="15.75" customHeight="1" x14ac:dyDescent="0.25">
      <c r="A27" s="1"/>
      <c r="B27" s="17">
        <f t="shared" ref="B27:I27" si="2">SUM(B22:B26)</f>
        <v>-85922789</v>
      </c>
      <c r="C27" s="17">
        <f t="shared" si="2"/>
        <v>-179736232</v>
      </c>
      <c r="D27" s="17">
        <f t="shared" si="2"/>
        <v>712038444</v>
      </c>
      <c r="E27" s="17">
        <f t="shared" si="2"/>
        <v>-293130687</v>
      </c>
      <c r="F27" s="17">
        <f t="shared" si="2"/>
        <v>-516429</v>
      </c>
      <c r="G27" s="17">
        <f t="shared" si="2"/>
        <v>150241215</v>
      </c>
      <c r="H27" s="17">
        <f t="shared" si="2"/>
        <v>-95106977</v>
      </c>
      <c r="I27" s="17">
        <f t="shared" si="2"/>
        <v>2270258718</v>
      </c>
    </row>
    <row r="28" spans="1:9" ht="15.75" customHeight="1" x14ac:dyDescent="0.25">
      <c r="A28" s="1"/>
      <c r="B28" s="6"/>
    </row>
    <row r="29" spans="1:9" ht="15.75" customHeight="1" x14ac:dyDescent="0.25">
      <c r="A29" s="1" t="s">
        <v>55</v>
      </c>
      <c r="B29" s="9">
        <f t="shared" ref="B29:I29" si="3">SUM(B11,B19,B27)</f>
        <v>-22008857</v>
      </c>
      <c r="C29" s="9">
        <f t="shared" si="3"/>
        <v>-8055493</v>
      </c>
      <c r="D29" s="9">
        <f t="shared" si="3"/>
        <v>6482273</v>
      </c>
      <c r="E29" s="9">
        <f t="shared" si="3"/>
        <v>59708116</v>
      </c>
      <c r="F29" s="9">
        <f t="shared" si="3"/>
        <v>-30894270</v>
      </c>
      <c r="G29" s="9">
        <f t="shared" si="3"/>
        <v>10889192</v>
      </c>
      <c r="H29" s="9">
        <f t="shared" si="3"/>
        <v>11789154</v>
      </c>
      <c r="I29" s="9">
        <f t="shared" si="3"/>
        <v>790488870</v>
      </c>
    </row>
    <row r="30" spans="1:9" ht="15.75" customHeight="1" x14ac:dyDescent="0.25">
      <c r="A30" s="12" t="s">
        <v>58</v>
      </c>
      <c r="B30" s="6">
        <v>50096868</v>
      </c>
      <c r="C30" s="6">
        <v>28088011</v>
      </c>
      <c r="D30" s="6">
        <v>20032516</v>
      </c>
      <c r="E30" s="6">
        <v>26514790</v>
      </c>
      <c r="F30" s="6">
        <v>86222906</v>
      </c>
      <c r="G30" s="6">
        <v>55328634</v>
      </c>
      <c r="H30" s="6">
        <v>66217826</v>
      </c>
      <c r="I30" s="3">
        <f>78006978-14814717</f>
        <v>63192261</v>
      </c>
    </row>
    <row r="31" spans="1:9" ht="15.75" customHeight="1" x14ac:dyDescent="0.25">
      <c r="A31" s="5" t="s">
        <v>61</v>
      </c>
      <c r="B31" s="9">
        <f t="shared" ref="B31:I31" si="4">SUM(B29:B30)</f>
        <v>28088011</v>
      </c>
      <c r="C31" s="9">
        <f t="shared" si="4"/>
        <v>20032518</v>
      </c>
      <c r="D31" s="9">
        <f t="shared" si="4"/>
        <v>26514789</v>
      </c>
      <c r="E31" s="9">
        <f t="shared" si="4"/>
        <v>86222906</v>
      </c>
      <c r="F31" s="9">
        <f t="shared" si="4"/>
        <v>55328636</v>
      </c>
      <c r="G31" s="9">
        <f t="shared" si="4"/>
        <v>66217826</v>
      </c>
      <c r="H31" s="9">
        <f t="shared" si="4"/>
        <v>78006980</v>
      </c>
      <c r="I31" s="9">
        <f t="shared" si="4"/>
        <v>853681131</v>
      </c>
    </row>
    <row r="32" spans="1:9" ht="15.75" customHeight="1" x14ac:dyDescent="0.25">
      <c r="B32" s="9"/>
      <c r="C32" s="1"/>
      <c r="D32" s="1"/>
      <c r="E32" s="1"/>
      <c r="F32" s="1"/>
      <c r="G32" s="1"/>
    </row>
    <row r="33" spans="1:9" ht="15.75" customHeight="1" x14ac:dyDescent="0.25">
      <c r="A33" s="5" t="s">
        <v>65</v>
      </c>
      <c r="B33" s="19">
        <f>B11/('1'!B39/10)</f>
        <v>65.490277083333339</v>
      </c>
      <c r="C33" s="19">
        <f>C11/('1'!C39/10)</f>
        <v>32.652566550925926</v>
      </c>
      <c r="D33" s="19">
        <f>D11/('1'!D39/10)</f>
        <v>1.1860464766714767</v>
      </c>
      <c r="E33" s="19">
        <f>E11/('1'!E39/10)</f>
        <v>7.8967029000000002</v>
      </c>
      <c r="F33" s="19">
        <f>F11/('1'!F39/10)</f>
        <v>1.1587139333333334</v>
      </c>
      <c r="G33" s="19">
        <f>G11/('1'!G39/10)</f>
        <v>0.99316565999999995</v>
      </c>
      <c r="H33" s="19">
        <f>H11/('1'!H39/10)</f>
        <v>5.2057782499999998</v>
      </c>
      <c r="I33" s="19">
        <f>I11/('1'!I39/10)</f>
        <v>1.7110807270080759</v>
      </c>
    </row>
    <row r="34" spans="1:9" ht="15.75" customHeight="1" x14ac:dyDescent="0.25">
      <c r="A34" s="5" t="s">
        <v>70</v>
      </c>
      <c r="B34" s="6">
        <f>'1'!B39/10</f>
        <v>5760000</v>
      </c>
      <c r="C34" s="6">
        <f>'1'!C39/10</f>
        <v>8640000</v>
      </c>
      <c r="D34" s="6">
        <f>'1'!D39/10</f>
        <v>9979200</v>
      </c>
      <c r="E34" s="6">
        <f>'1'!E39/10</f>
        <v>60000000</v>
      </c>
      <c r="F34" s="6">
        <f>'1'!F39/10</f>
        <v>60000000</v>
      </c>
      <c r="G34" s="6">
        <f>'1'!G39/10</f>
        <v>100000000</v>
      </c>
      <c r="H34" s="6">
        <f>'1'!H39/10</f>
        <v>100000000</v>
      </c>
      <c r="I34" s="6">
        <f>'1'!I39/10</f>
        <v>134895833</v>
      </c>
    </row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9" x14ac:dyDescent="0.25">
      <c r="A1" s="1" t="s">
        <v>0</v>
      </c>
    </row>
    <row r="2" spans="1:9" x14ac:dyDescent="0.25">
      <c r="A2" s="3" t="s">
        <v>74</v>
      </c>
    </row>
    <row r="3" spans="1:9" x14ac:dyDescent="0.25">
      <c r="A3" s="3" t="s">
        <v>2</v>
      </c>
    </row>
    <row r="4" spans="1:9" x14ac:dyDescent="0.2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</row>
    <row r="5" spans="1:9" x14ac:dyDescent="0.25">
      <c r="A5" s="3" t="s">
        <v>75</v>
      </c>
      <c r="B5" s="20">
        <f>'2'!B23/'1'!B19</f>
        <v>6.2046046129894672E-2</v>
      </c>
      <c r="C5" s="20">
        <f>'2'!C23/'1'!C19</f>
        <v>4.587330873487188E-2</v>
      </c>
      <c r="D5" s="20">
        <f>'2'!D23/'1'!D19</f>
        <v>3.9531534514227119E-2</v>
      </c>
      <c r="E5" s="20">
        <f>'2'!E23/'1'!E19</f>
        <v>3.8324997709534424E-2</v>
      </c>
      <c r="F5" s="20">
        <f>'2'!F23/'1'!F19</f>
        <v>2.274452524824418E-2</v>
      </c>
      <c r="G5" s="20">
        <f>'2'!G23/'1'!G19</f>
        <v>4.2809658113963089E-2</v>
      </c>
      <c r="H5" s="20">
        <f>'2'!H23/'1'!H19</f>
        <v>4.5457391318385283E-2</v>
      </c>
      <c r="I5" s="20">
        <f>'2'!I23/'1'!I19</f>
        <v>3.7255808624373665E-2</v>
      </c>
    </row>
    <row r="6" spans="1:9" x14ac:dyDescent="0.25">
      <c r="A6" s="3" t="s">
        <v>76</v>
      </c>
      <c r="B6" s="20">
        <f>'2'!B23/'1'!B38</f>
        <v>0.14975604214859883</v>
      </c>
      <c r="C6" s="20">
        <f>'2'!C23/'1'!C38</f>
        <v>7.0416883606180702E-2</v>
      </c>
      <c r="D6" s="20">
        <f>'2'!D23/'1'!D38</f>
        <v>6.9376511906444616E-2</v>
      </c>
      <c r="E6" s="20">
        <f>'2'!E23/'1'!E38</f>
        <v>6.0826102280902725E-2</v>
      </c>
      <c r="F6" s="20">
        <f>'2'!F23/'1'!F38</f>
        <v>3.5931504742680136E-2</v>
      </c>
      <c r="G6" s="20">
        <f>'2'!G23/'1'!G38</f>
        <v>6.8107116351659655E-2</v>
      </c>
      <c r="H6" s="20">
        <f>'2'!H23/'1'!H38</f>
        <v>6.9810978957933728E-2</v>
      </c>
      <c r="I6" s="20">
        <f>'2'!I23/'1'!I38</f>
        <v>5.6714938018950355E-2</v>
      </c>
    </row>
    <row r="7" spans="1:9" x14ac:dyDescent="0.25">
      <c r="A7" s="3" t="s">
        <v>77</v>
      </c>
      <c r="B7" s="20">
        <f>'1'!B24/'1'!B38</f>
        <v>0.1496633100009877</v>
      </c>
      <c r="C7" s="20">
        <f>'1'!C24/'1'!C38</f>
        <v>2.4983736969672016E-2</v>
      </c>
      <c r="D7" s="20">
        <f>'1'!D24/'1'!D38</f>
        <v>0.19673345879050477</v>
      </c>
      <c r="E7" s="20">
        <f>'1'!E24/'1'!E38</f>
        <v>0.11555426487374472</v>
      </c>
      <c r="F7" s="20">
        <f>'1'!F24/'1'!F38</f>
        <v>9.6845554670023135E-2</v>
      </c>
      <c r="G7" s="20">
        <f>'1'!G24/'1'!G38</f>
        <v>6.8697390167495778E-2</v>
      </c>
      <c r="H7" s="20">
        <f>'1'!H24/'1'!H38</f>
        <v>9.3434610599615234E-2</v>
      </c>
      <c r="I7" s="20">
        <f>'1'!I24/'1'!I38</f>
        <v>0.17183627154638922</v>
      </c>
    </row>
    <row r="8" spans="1:9" x14ac:dyDescent="0.25">
      <c r="A8" s="3" t="s">
        <v>78</v>
      </c>
      <c r="B8" s="21">
        <f>'1'!B11/'1'!B29</f>
        <v>0.99751021532576101</v>
      </c>
      <c r="C8" s="21">
        <f>'1'!C11/'1'!C29</f>
        <v>1.2717999504006221</v>
      </c>
      <c r="D8" s="21">
        <f>'1'!D11/'1'!D29</f>
        <v>1.5005734674982438</v>
      </c>
      <c r="E8" s="21">
        <f>'1'!E11/'1'!E29</f>
        <v>1.4495941888655572</v>
      </c>
      <c r="F8" s="21">
        <f>'1'!F11/'1'!F29</f>
        <v>1.4550827609974439</v>
      </c>
      <c r="G8" s="21">
        <f>'1'!G11/'1'!G29</f>
        <v>1.4703467608646661</v>
      </c>
      <c r="H8" s="21">
        <f>'1'!H11/'1'!H29</f>
        <v>1.6553303057243609</v>
      </c>
      <c r="I8" s="21">
        <f>'1'!I11/'1'!I29</f>
        <v>2.2634142527175478</v>
      </c>
    </row>
    <row r="9" spans="1:9" x14ac:dyDescent="0.25">
      <c r="A9" s="3" t="s">
        <v>79</v>
      </c>
      <c r="B9" s="20">
        <f>'2'!B23/'2'!B5</f>
        <v>4.6229692081338668E-2</v>
      </c>
      <c r="C9" s="20">
        <f>'2'!C23/'2'!C5</f>
        <v>6.0556668921363112E-2</v>
      </c>
      <c r="D9" s="20">
        <f>'2'!D23/'2'!D5</f>
        <v>5.9813597785157518E-2</v>
      </c>
      <c r="E9" s="20">
        <f>'2'!E23/'2'!E5</f>
        <v>5.711077179907155E-2</v>
      </c>
      <c r="F9" s="20">
        <f>'2'!F23/'2'!F5</f>
        <v>6.1921963037886503E-2</v>
      </c>
      <c r="G9" s="20">
        <f>'2'!G23/'2'!G5</f>
        <v>7.0089452840892033E-2</v>
      </c>
      <c r="H9" s="20">
        <f>'2'!H23/'2'!H5</f>
        <v>7.1051227938943334E-2</v>
      </c>
      <c r="I9" s="20">
        <f>'2'!I23/'2'!I5</f>
        <v>6.4803151479052329E-2</v>
      </c>
    </row>
    <row r="10" spans="1:9" x14ac:dyDescent="0.25">
      <c r="A10" s="3" t="s">
        <v>80</v>
      </c>
      <c r="B10" s="20">
        <f>'2'!B11/'2'!B5</f>
        <v>6.6010856856839661E-2</v>
      </c>
      <c r="C10" s="20">
        <f>'2'!C11/'2'!C5</f>
        <v>9.1757787848790642E-2</v>
      </c>
      <c r="D10" s="20">
        <f>'2'!D11/'2'!D5</f>
        <v>9.9397527783108883E-2</v>
      </c>
      <c r="E10" s="20">
        <f>'2'!E11/'2'!E5</f>
        <v>9.8192785965215551E-2</v>
      </c>
      <c r="F10" s="20">
        <f>'2'!F11/'2'!F5</f>
        <v>0.10492109263921826</v>
      </c>
      <c r="G10" s="20">
        <f>'2'!G11/'2'!G5</f>
        <v>0.11587539520479356</v>
      </c>
      <c r="H10" s="20">
        <f>'2'!H11/'2'!H5</f>
        <v>0.11742736358072604</v>
      </c>
      <c r="I10" s="20">
        <f>'2'!I11/'2'!I5</f>
        <v>0.11263548678714679</v>
      </c>
    </row>
    <row r="11" spans="1:9" x14ac:dyDescent="0.25">
      <c r="A11" s="3" t="s">
        <v>81</v>
      </c>
      <c r="B11" s="20">
        <f>'2'!B23/('1'!B24+'1'!B38)</f>
        <v>0.13026078230544749</v>
      </c>
      <c r="C11" s="20">
        <f>'2'!C23/('1'!C24+'1'!C38)</f>
        <v>6.8700488667620935E-2</v>
      </c>
      <c r="D11" s="20">
        <f>'2'!D23/('1'!D24+'1'!D38)</f>
        <v>5.7971565344684978E-2</v>
      </c>
      <c r="E11" s="20">
        <f>'2'!E23/('1'!E24+'1'!E38)</f>
        <v>5.4525453576018422E-2</v>
      </c>
      <c r="F11" s="20">
        <f>'2'!F23/('1'!F24+'1'!F38)</f>
        <v>3.2758946407445512E-2</v>
      </c>
      <c r="G11" s="20">
        <f>'2'!G23/('1'!G24+'1'!G38)</f>
        <v>6.372909392151252E-2</v>
      </c>
      <c r="H11" s="20">
        <f>'2'!H23/('1'!H24+'1'!H38)</f>
        <v>6.3845591022266016E-2</v>
      </c>
      <c r="I11" s="20">
        <f>'2'!I23/('1'!I24+'1'!I38)</f>
        <v>4.8398346591634063E-2</v>
      </c>
    </row>
    <row r="17" spans="5:5" x14ac:dyDescent="0.25">
      <c r="E17" s="3" t="s">
        <v>82</v>
      </c>
    </row>
    <row r="21" spans="5:5" ht="15.75" customHeight="1" x14ac:dyDescent="0.2"/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saisun84@gmail.com</dc:creator>
  <cp:lastModifiedBy>Anik</cp:lastModifiedBy>
  <dcterms:created xsi:type="dcterms:W3CDTF">2017-04-17T04:07:28Z</dcterms:created>
  <dcterms:modified xsi:type="dcterms:W3CDTF">2020-04-12T16:10:17Z</dcterms:modified>
</cp:coreProperties>
</file>