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Annual\"/>
    </mc:Choice>
  </mc:AlternateContent>
  <bookViews>
    <workbookView xWindow="0" yWindow="0" windowWidth="20415" windowHeight="768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3" l="1"/>
  <c r="G18" i="2"/>
  <c r="G34" i="3"/>
  <c r="G27" i="3"/>
  <c r="G17" i="3"/>
  <c r="G11" i="3"/>
  <c r="G33" i="3" s="1"/>
  <c r="G28" i="2"/>
  <c r="G22" i="2"/>
  <c r="G7" i="2"/>
  <c r="G12" i="2" s="1"/>
  <c r="G47" i="1"/>
  <c r="G37" i="1"/>
  <c r="G26" i="1"/>
  <c r="G21" i="1"/>
  <c r="G35" i="1" s="1"/>
  <c r="G10" i="1"/>
  <c r="G8" i="4" s="1"/>
  <c r="G6" i="1"/>
  <c r="G17" i="1" s="1"/>
  <c r="G29" i="3" l="1"/>
  <c r="G31" i="3" s="1"/>
  <c r="G10" i="4"/>
  <c r="G20" i="2"/>
  <c r="G25" i="2" s="1"/>
  <c r="G5" i="4" s="1"/>
  <c r="G7" i="4"/>
  <c r="G46" i="1"/>
  <c r="G44" i="1"/>
  <c r="C34" i="3"/>
  <c r="D34" i="3"/>
  <c r="E34" i="3"/>
  <c r="F34" i="3"/>
  <c r="B34" i="3"/>
  <c r="F28" i="2"/>
  <c r="E28" i="2"/>
  <c r="D28" i="2"/>
  <c r="C28" i="2"/>
  <c r="B28" i="2"/>
  <c r="G11" i="4" l="1"/>
  <c r="G9" i="4"/>
  <c r="G27" i="2"/>
  <c r="G6" i="4"/>
  <c r="D37" i="1"/>
  <c r="C47" i="1"/>
  <c r="D47" i="1"/>
  <c r="E47" i="1"/>
  <c r="F47" i="1"/>
  <c r="B47" i="1"/>
  <c r="B27" i="3" l="1"/>
  <c r="B7" i="2"/>
  <c r="B37" i="1"/>
  <c r="B7" i="4" s="1"/>
  <c r="C37" i="1"/>
  <c r="E37" i="1"/>
  <c r="F37" i="1"/>
  <c r="F7" i="4" s="1"/>
  <c r="B6" i="1"/>
  <c r="F22" i="2" l="1"/>
  <c r="F7" i="2"/>
  <c r="F12" i="2" s="1"/>
  <c r="F18" i="2" s="1"/>
  <c r="C27" i="3"/>
  <c r="D27" i="3"/>
  <c r="E27" i="3"/>
  <c r="F27" i="3"/>
  <c r="C17" i="3"/>
  <c r="D17" i="3"/>
  <c r="E17" i="3"/>
  <c r="F17" i="3"/>
  <c r="B17" i="3"/>
  <c r="C11" i="3"/>
  <c r="D11" i="3"/>
  <c r="E11" i="3"/>
  <c r="F11" i="3"/>
  <c r="F33" i="3" s="1"/>
  <c r="B11" i="3"/>
  <c r="F21" i="1"/>
  <c r="F26" i="1"/>
  <c r="F6" i="1"/>
  <c r="F10" i="1"/>
  <c r="F8" i="4" l="1"/>
  <c r="E29" i="3"/>
  <c r="E31" i="3" s="1"/>
  <c r="D29" i="3"/>
  <c r="D31" i="3" s="1"/>
  <c r="F20" i="2"/>
  <c r="F25" i="2" s="1"/>
  <c r="F10" i="4"/>
  <c r="C29" i="3"/>
  <c r="C31" i="3" s="1"/>
  <c r="B29" i="3"/>
  <c r="B31" i="3" s="1"/>
  <c r="F29" i="3"/>
  <c r="F31" i="3" s="1"/>
  <c r="F35" i="1"/>
  <c r="F44" i="1" s="1"/>
  <c r="F46" i="1"/>
  <c r="F17" i="1"/>
  <c r="D7" i="4"/>
  <c r="E7" i="4"/>
  <c r="C7" i="4"/>
  <c r="F27" i="2" l="1"/>
  <c r="F6" i="4"/>
  <c r="F9" i="4"/>
  <c r="F11" i="4"/>
  <c r="F5" i="4"/>
  <c r="B33" i="3"/>
  <c r="C33" i="3"/>
  <c r="D33" i="3"/>
  <c r="E33" i="3"/>
  <c r="B22" i="2"/>
  <c r="C22" i="2"/>
  <c r="D22" i="2"/>
  <c r="E22" i="2"/>
  <c r="B12" i="2"/>
  <c r="B18" i="2" s="1"/>
  <c r="C7" i="2"/>
  <c r="C12" i="2" s="1"/>
  <c r="C18" i="2" s="1"/>
  <c r="D7" i="2"/>
  <c r="D12" i="2" s="1"/>
  <c r="D18" i="2" s="1"/>
  <c r="E7" i="2"/>
  <c r="E12" i="2" s="1"/>
  <c r="E18" i="2" s="1"/>
  <c r="E30" i="1"/>
  <c r="E26" i="1" s="1"/>
  <c r="B26" i="1"/>
  <c r="C26" i="1"/>
  <c r="D26" i="1"/>
  <c r="B21" i="1"/>
  <c r="D21" i="1"/>
  <c r="E21" i="1"/>
  <c r="C21" i="1"/>
  <c r="B46" i="1"/>
  <c r="D46" i="1"/>
  <c r="E46" i="1"/>
  <c r="C46" i="1"/>
  <c r="B10" i="1"/>
  <c r="D10" i="1"/>
  <c r="E10" i="1"/>
  <c r="C10" i="1"/>
  <c r="D6" i="1"/>
  <c r="E6" i="1"/>
  <c r="C6" i="1"/>
  <c r="C8" i="4" l="1"/>
  <c r="E17" i="1"/>
  <c r="D8" i="4"/>
  <c r="B8" i="4"/>
  <c r="D17" i="1"/>
  <c r="B20" i="2"/>
  <c r="B25" i="2" s="1"/>
  <c r="B10" i="4"/>
  <c r="C20" i="2"/>
  <c r="C25" i="2" s="1"/>
  <c r="C10" i="4"/>
  <c r="E8" i="4"/>
  <c r="B35" i="1"/>
  <c r="B44" i="1" s="1"/>
  <c r="C35" i="1"/>
  <c r="C44" i="1" s="1"/>
  <c r="E20" i="2"/>
  <c r="E25" i="2" s="1"/>
  <c r="E10" i="4"/>
  <c r="C17" i="1"/>
  <c r="D35" i="1"/>
  <c r="D44" i="1" s="1"/>
  <c r="D20" i="2"/>
  <c r="D25" i="2" s="1"/>
  <c r="D10" i="4"/>
  <c r="E35" i="1"/>
  <c r="E44" i="1" s="1"/>
  <c r="B17" i="1"/>
  <c r="B11" i="4" l="1"/>
  <c r="B9" i="4"/>
  <c r="B6" i="4"/>
  <c r="B27" i="2"/>
  <c r="B5" i="4"/>
  <c r="E27" i="2"/>
  <c r="E11" i="4"/>
  <c r="E9" i="4"/>
  <c r="E5" i="4"/>
  <c r="E6" i="4"/>
  <c r="C27" i="2"/>
  <c r="C6" i="4"/>
  <c r="C11" i="4"/>
  <c r="C9" i="4"/>
  <c r="C5" i="4"/>
  <c r="D27" i="2"/>
  <c r="D9" i="4"/>
  <c r="D5" i="4"/>
  <c r="D6" i="4"/>
  <c r="D11" i="4"/>
</calcChain>
</file>

<file path=xl/sharedStrings.xml><?xml version="1.0" encoding="utf-8"?>
<sst xmlns="http://schemas.openxmlformats.org/spreadsheetml/2006/main" count="92" uniqueCount="83">
  <si>
    <t>ASSETS</t>
  </si>
  <si>
    <t>NON CURRENT ASSETS</t>
  </si>
  <si>
    <t>CURRENT ASSETS</t>
  </si>
  <si>
    <t>Gross Profit</t>
  </si>
  <si>
    <t>Operating Profit</t>
  </si>
  <si>
    <t>Contribution to WPPF</t>
  </si>
  <si>
    <t>Property,Plant  and  Equipment</t>
  </si>
  <si>
    <t>Financial Expenses</t>
  </si>
  <si>
    <t>Capital work in progress</t>
  </si>
  <si>
    <t>Retained Earnings</t>
  </si>
  <si>
    <t>Advance, deposits &amp; prepayments</t>
  </si>
  <si>
    <t>Cash &amp; Cash equivalent</t>
  </si>
  <si>
    <t>Accounts payable</t>
  </si>
  <si>
    <t>Tax paid</t>
  </si>
  <si>
    <t>Financial expenses</t>
  </si>
  <si>
    <t>Non operating income/loss</t>
  </si>
  <si>
    <t>Current tax</t>
  </si>
  <si>
    <t>Deferred tax</t>
  </si>
  <si>
    <t>Cash payment for cost &amp; expenses</t>
  </si>
  <si>
    <t>Paid up capital</t>
  </si>
  <si>
    <t>Long term loan (secured)</t>
  </si>
  <si>
    <t>EVINCE TEXTILES LIMITED</t>
  </si>
  <si>
    <t>Fixed deposit</t>
  </si>
  <si>
    <t>Inventories</t>
  </si>
  <si>
    <t>Accounts receivables</t>
  </si>
  <si>
    <t>Deferred tax liabilities</t>
  </si>
  <si>
    <t>Revaluation surplus</t>
  </si>
  <si>
    <t>Obligation under finance lease</t>
  </si>
  <si>
    <t>Short term loan</t>
  </si>
  <si>
    <t>Current maturity of long term loan</t>
  </si>
  <si>
    <t>Liabilities for expenses</t>
  </si>
  <si>
    <t>Dividend payable</t>
  </si>
  <si>
    <t>Current tax liabilities</t>
  </si>
  <si>
    <t>Collection from turnover</t>
  </si>
  <si>
    <t>Other income</t>
  </si>
  <si>
    <t>Capital Work in progress</t>
  </si>
  <si>
    <t>Acquisition of fixed assets</t>
  </si>
  <si>
    <t>Share issued</t>
  </si>
  <si>
    <t>Dividend paid</t>
  </si>
  <si>
    <t>Obligation under finance lease-increase/decrease</t>
  </si>
  <si>
    <t>Long term loan-increase/decrease</t>
  </si>
  <si>
    <t>Short term loan increase/decrease</t>
  </si>
  <si>
    <t>Ratio</t>
  </si>
  <si>
    <t>Debt to Equity</t>
  </si>
  <si>
    <t>Current Ratio</t>
  </si>
  <si>
    <t>Net Margin</t>
  </si>
  <si>
    <t>Operating Margin</t>
  </si>
  <si>
    <t>Provision for Contriution to WPPF&amp;WF</t>
  </si>
  <si>
    <t>Share Money Deposit</t>
  </si>
  <si>
    <t>Balance Sheet</t>
  </si>
  <si>
    <t>As at year end</t>
  </si>
  <si>
    <t>Liabilities and Capital</t>
  </si>
  <si>
    <t>Liabilities</t>
  </si>
  <si>
    <t>Non Current Liabilities</t>
  </si>
  <si>
    <t>Current Liabilities</t>
  </si>
  <si>
    <t>Shareholders’ Equity</t>
  </si>
  <si>
    <t>Non-controlling interest</t>
  </si>
  <si>
    <t>Net assets value per share</t>
  </si>
  <si>
    <t>Shares to calculate NAVPS</t>
  </si>
  <si>
    <t>Income Statement</t>
  </si>
  <si>
    <t>Net Revenues</t>
  </si>
  <si>
    <t>Cost of goods sold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</si>
  <si>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</si>
  <si>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</si>
  <si>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</si>
  <si>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</si>
  <si>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</si>
  <si>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</si>
  <si>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</si>
  <si>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</si>
  <si>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</si>
  <si>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</si>
  <si>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</si>
  <si>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</si>
  <si>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</si>
  <si>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</si>
  <si>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</si>
  <si>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</si>
  <si>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</si>
  <si>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 (ROA)</t>
  </si>
  <si>
    <t>Return on Equity (ROE)</t>
  </si>
  <si>
    <t>Return on Invested Capital (ROIC)</t>
  </si>
  <si>
    <t>Write-backs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</si>
</sst>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164" formatCode="0.0%"/>
    <numFmt numFmtId="165" formatCode="0.0"/>
    <numFmt numFmtId="166" formatCode="[$-409]d\-mmm\-yy;@"/>
    <numFmt numFmtId="167" formatCode="_(* #,##0.00_);_(* \(#,##0.00\);_(* &quot;-&quot;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64" fontId="0" fillId="0" borderId="0" xfId="1" applyNumberFormat="1" applyFont="1"/>
    <xf numFmtId="165" fontId="0" fillId="0" borderId="0" xfId="0" applyNumberFormat="1"/>
    <xf numFmtId="41" fontId="0" fillId="0" borderId="0" xfId="0" applyNumberFormat="1"/>
    <xf numFmtId="41" fontId="1" fillId="0" borderId="0" xfId="0" applyNumberFormat="1" applyFont="1"/>
    <xf numFmtId="41" fontId="0" fillId="0" borderId="0" xfId="0" applyNumberFormat="1" applyFont="1"/>
    <xf numFmtId="41" fontId="0" fillId="0" borderId="0" xfId="0" applyNumberFormat="1" applyFill="1"/>
    <xf numFmtId="41" fontId="1" fillId="0" borderId="0" xfId="0" applyNumberFormat="1" applyFont="1" applyFill="1"/>
    <xf numFmtId="166" fontId="0" fillId="0" borderId="0" xfId="0" applyNumberFormat="1"/>
    <xf numFmtId="167" fontId="1" fillId="0" borderId="0" xfId="0" applyNumberFormat="1" applyFont="1"/>
    <xf numFmtId="167" fontId="0" fillId="0" borderId="0" xfId="0" applyNumberFormat="1"/>
    <xf numFmtId="41" fontId="0" fillId="0" borderId="1" xfId="0" applyNumberFormat="1" applyBorder="1"/>
    <xf numFmtId="41" fontId="1" fillId="0" borderId="4" xfId="0" applyNumberFormat="1" applyFont="1" applyBorder="1"/>
    <xf numFmtId="41" fontId="1" fillId="0" borderId="0" xfId="0" applyNumberFormat="1" applyFont="1" applyBorder="1"/>
    <xf numFmtId="41" fontId="0" fillId="0" borderId="0" xfId="0" applyNumberFormat="1" applyFont="1" applyBorder="1"/>
    <xf numFmtId="41" fontId="1" fillId="0" borderId="2" xfId="0" applyNumberFormat="1" applyFont="1" applyBorder="1"/>
    <xf numFmtId="41" fontId="0" fillId="0" borderId="0" xfId="0" applyNumberFormat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NumberFormat="1" applyBorder="1"/>
    <xf numFmtId="41" fontId="3" fillId="0" borderId="4" xfId="0" applyNumberFormat="1" applyFont="1" applyBorder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0" fillId="0" borderId="0" xfId="0" applyFont="1" applyBorder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7"/>
  <sheetViews>
    <sheetView workbookViewId="0">
      <pane xSplit="1" ySplit="4" topLeftCell="D5" activePane="bottomRight" state="frozen"/>
      <selection pane="topRight" activeCell="B1" sqref="B1"/>
      <selection pane="bottomLeft" activeCell="A6" sqref="A6"/>
      <selection pane="bottomRight" activeCell="I4" sqref="I4"/>
    </sheetView>
  </sheetViews>
  <sheetFormatPr defaultRowHeight="15" x14ac:dyDescent="0.25"/>
  <cols>
    <col min="1" max="1" width="35.85546875" style="19" customWidth="1"/>
    <col min="2" max="2" width="14.140625" style="4" bestFit="1" customWidth="1"/>
    <col min="3" max="5" width="14.42578125" style="4" bestFit="1" customWidth="1"/>
    <col min="6" max="7" width="14.28515625" style="4" bestFit="1" customWidth="1"/>
    <col min="8" max="16384" width="9.140625" style="4"/>
  </cols>
  <sheetData>
    <row r="1" spans="1:7" x14ac:dyDescent="0.25">
      <c r="A1" s="24" t="s">
        <v>21</v>
      </c>
    </row>
    <row r="2" spans="1:7" x14ac:dyDescent="0.25">
      <c r="A2" s="24" t="s">
        <v>49</v>
      </c>
      <c r="B2"/>
      <c r="C2"/>
      <c r="D2"/>
      <c r="E2"/>
      <c r="F2"/>
    </row>
    <row r="3" spans="1:7" x14ac:dyDescent="0.25">
      <c r="A3" s="24" t="s">
        <v>50</v>
      </c>
      <c r="B3"/>
      <c r="C3"/>
      <c r="D3"/>
      <c r="E3"/>
      <c r="F3"/>
    </row>
    <row r="4" spans="1:7" s="9" customFormat="1" x14ac:dyDescent="0.25">
      <c r="A4"/>
      <c r="B4">
        <v>2013</v>
      </c>
      <c r="C4">
        <v>2014</v>
      </c>
      <c r="D4">
        <v>2016</v>
      </c>
      <c r="E4">
        <v>2017</v>
      </c>
      <c r="F4">
        <v>2018</v>
      </c>
      <c r="G4">
        <v>2019</v>
      </c>
    </row>
    <row r="5" spans="1:7" x14ac:dyDescent="0.25">
      <c r="A5" s="25" t="s">
        <v>0</v>
      </c>
    </row>
    <row r="6" spans="1:7" x14ac:dyDescent="0.25">
      <c r="A6" s="26" t="s">
        <v>1</v>
      </c>
      <c r="B6" s="5">
        <f>SUM(B7:B8)</f>
        <v>1605504485</v>
      </c>
      <c r="C6" s="5">
        <f>SUM(C7:C8)</f>
        <v>1997436172</v>
      </c>
      <c r="D6" s="5">
        <f t="shared" ref="D6:E6" si="0">SUM(D7:D8)</f>
        <v>2120614431</v>
      </c>
      <c r="E6" s="5">
        <f t="shared" si="0"/>
        <v>2409156774</v>
      </c>
      <c r="F6" s="5">
        <f t="shared" ref="F6:G6" si="1">SUM(F7:F8)</f>
        <v>2553604030</v>
      </c>
      <c r="G6" s="5">
        <f t="shared" si="1"/>
        <v>2786528097</v>
      </c>
    </row>
    <row r="7" spans="1:7" x14ac:dyDescent="0.25">
      <c r="A7" s="19" t="s">
        <v>6</v>
      </c>
      <c r="B7" s="6">
        <v>1605504485</v>
      </c>
      <c r="C7" s="6">
        <v>1974145075</v>
      </c>
      <c r="D7" s="6">
        <v>2067145494</v>
      </c>
      <c r="E7" s="4">
        <v>2094986715</v>
      </c>
      <c r="F7" s="4">
        <v>2514493830</v>
      </c>
      <c r="G7" s="4">
        <v>2358312002</v>
      </c>
    </row>
    <row r="8" spans="1:7" x14ac:dyDescent="0.25">
      <c r="A8" s="19" t="s">
        <v>8</v>
      </c>
      <c r="C8" s="6">
        <v>23291097</v>
      </c>
      <c r="D8" s="6">
        <v>53468937</v>
      </c>
      <c r="E8" s="4">
        <v>314170059</v>
      </c>
      <c r="F8" s="4">
        <v>39110200</v>
      </c>
      <c r="G8" s="4">
        <v>428216095</v>
      </c>
    </row>
    <row r="9" spans="1:7" x14ac:dyDescent="0.25">
      <c r="C9" s="6"/>
      <c r="D9" s="6"/>
      <c r="E9" s="6"/>
      <c r="F9" s="6"/>
    </row>
    <row r="10" spans="1:7" x14ac:dyDescent="0.25">
      <c r="A10" s="26" t="s">
        <v>2</v>
      </c>
      <c r="B10" s="5">
        <f t="shared" ref="B10" si="2">SUM(B11:B15)</f>
        <v>1292550569</v>
      </c>
      <c r="C10" s="5">
        <f>SUM(C11:C15)</f>
        <v>1284075243</v>
      </c>
      <c r="D10" s="5">
        <f t="shared" ref="D10:E10" si="3">SUM(D11:D15)</f>
        <v>1855913517</v>
      </c>
      <c r="E10" s="5">
        <f t="shared" si="3"/>
        <v>1769281455</v>
      </c>
      <c r="F10" s="5">
        <f t="shared" ref="F10:G10" si="4">SUM(F11:F15)</f>
        <v>1809609810</v>
      </c>
      <c r="G10" s="5">
        <f t="shared" si="4"/>
        <v>1912038964</v>
      </c>
    </row>
    <row r="11" spans="1:7" x14ac:dyDescent="0.25">
      <c r="A11" s="21" t="s">
        <v>22</v>
      </c>
      <c r="B11" s="6">
        <v>29803075</v>
      </c>
      <c r="C11" s="6">
        <v>34827330</v>
      </c>
      <c r="D11" s="6">
        <v>48692001</v>
      </c>
      <c r="E11" s="6">
        <v>0</v>
      </c>
      <c r="F11" s="4">
        <v>4379956</v>
      </c>
      <c r="G11" s="4">
        <v>7691750</v>
      </c>
    </row>
    <row r="12" spans="1:7" x14ac:dyDescent="0.25">
      <c r="A12" s="21" t="s">
        <v>23</v>
      </c>
      <c r="B12" s="6">
        <v>463940341</v>
      </c>
      <c r="C12" s="6">
        <v>463521241</v>
      </c>
      <c r="D12" s="6">
        <v>616865403</v>
      </c>
      <c r="E12" s="6">
        <v>615344914</v>
      </c>
      <c r="F12" s="4">
        <v>803935540</v>
      </c>
      <c r="G12" s="4">
        <v>823059804</v>
      </c>
    </row>
    <row r="13" spans="1:7" x14ac:dyDescent="0.25">
      <c r="A13" s="21" t="s">
        <v>24</v>
      </c>
      <c r="B13" s="6">
        <v>492251370</v>
      </c>
      <c r="C13" s="6">
        <v>639830435</v>
      </c>
      <c r="D13" s="6">
        <v>814266424</v>
      </c>
      <c r="E13" s="6">
        <v>784025882</v>
      </c>
      <c r="F13" s="4">
        <v>685989118</v>
      </c>
      <c r="G13" s="4">
        <v>658552843</v>
      </c>
    </row>
    <row r="14" spans="1:7" x14ac:dyDescent="0.25">
      <c r="A14" s="21" t="s">
        <v>10</v>
      </c>
      <c r="B14" s="6">
        <v>286697096</v>
      </c>
      <c r="C14" s="6">
        <v>117079237</v>
      </c>
      <c r="D14" s="6">
        <v>178638528</v>
      </c>
      <c r="E14" s="6">
        <v>334067828</v>
      </c>
      <c r="F14" s="4">
        <v>307340169</v>
      </c>
      <c r="G14" s="4">
        <v>416056969</v>
      </c>
    </row>
    <row r="15" spans="1:7" x14ac:dyDescent="0.25">
      <c r="A15" s="21" t="s">
        <v>11</v>
      </c>
      <c r="B15" s="6">
        <v>19858687</v>
      </c>
      <c r="C15" s="6">
        <v>28817000</v>
      </c>
      <c r="D15" s="6">
        <v>197451161</v>
      </c>
      <c r="E15" s="6">
        <v>35842831</v>
      </c>
      <c r="F15" s="4">
        <v>7965027</v>
      </c>
      <c r="G15" s="4">
        <v>6677598</v>
      </c>
    </row>
    <row r="17" spans="1:7" x14ac:dyDescent="0.25">
      <c r="A17" s="20"/>
      <c r="B17" s="5">
        <f t="shared" ref="B17" si="5">B6+B10</f>
        <v>2898055054</v>
      </c>
      <c r="C17" s="5">
        <f>C6+C10</f>
        <v>3281511415</v>
      </c>
      <c r="D17" s="5">
        <f t="shared" ref="D17:E17" si="6">D6+D10</f>
        <v>3976527948</v>
      </c>
      <c r="E17" s="5">
        <f t="shared" si="6"/>
        <v>4178438229</v>
      </c>
      <c r="F17" s="5">
        <f t="shared" ref="F17:G17" si="7">F6+F10</f>
        <v>4363213840</v>
      </c>
      <c r="G17" s="5">
        <f t="shared" si="7"/>
        <v>4698567061</v>
      </c>
    </row>
    <row r="19" spans="1:7" ht="15.75" x14ac:dyDescent="0.25">
      <c r="A19" s="27" t="s">
        <v>51</v>
      </c>
      <c r="B19" s="5"/>
      <c r="C19" s="5"/>
      <c r="D19" s="5"/>
      <c r="E19" s="5"/>
      <c r="F19" s="5"/>
    </row>
    <row r="20" spans="1:7" ht="15.75" x14ac:dyDescent="0.25">
      <c r="A20" s="28" t="s">
        <v>52</v>
      </c>
      <c r="B20" s="5"/>
      <c r="C20" s="5"/>
      <c r="D20" s="5"/>
      <c r="E20" s="5"/>
      <c r="F20" s="5"/>
    </row>
    <row r="21" spans="1:7" x14ac:dyDescent="0.25">
      <c r="A21" s="26" t="s">
        <v>53</v>
      </c>
      <c r="B21" s="5">
        <f t="shared" ref="B21" si="8">SUM(B22:B24)</f>
        <v>401564940</v>
      </c>
      <c r="C21" s="5">
        <f>SUM(C22:C24)</f>
        <v>315236736</v>
      </c>
      <c r="D21" s="5">
        <f t="shared" ref="D21:E21" si="9">SUM(D22:D24)</f>
        <v>909532630</v>
      </c>
      <c r="E21" s="5">
        <f t="shared" si="9"/>
        <v>783480165</v>
      </c>
      <c r="F21" s="5">
        <f t="shared" ref="F21:G21" si="10">SUM(F22:F24)</f>
        <v>642121199</v>
      </c>
      <c r="G21" s="5">
        <f t="shared" si="10"/>
        <v>769636708</v>
      </c>
    </row>
    <row r="22" spans="1:7" x14ac:dyDescent="0.25">
      <c r="A22" s="19" t="s">
        <v>20</v>
      </c>
      <c r="B22" s="4">
        <v>400349803</v>
      </c>
      <c r="C22" s="4">
        <v>303768699</v>
      </c>
      <c r="D22" s="4">
        <v>885384769</v>
      </c>
      <c r="E22" s="6">
        <v>750280615</v>
      </c>
      <c r="F22" s="6">
        <v>595973861</v>
      </c>
      <c r="G22" s="4">
        <v>672116633</v>
      </c>
    </row>
    <row r="23" spans="1:7" x14ac:dyDescent="0.25">
      <c r="A23" s="19" t="s">
        <v>27</v>
      </c>
      <c r="C23" s="4">
        <v>2105321</v>
      </c>
      <c r="D23" s="4">
        <v>3963448</v>
      </c>
      <c r="E23" s="6">
        <v>2827615</v>
      </c>
      <c r="F23" s="6">
        <v>7409916</v>
      </c>
      <c r="G23" s="4">
        <v>5830725</v>
      </c>
    </row>
    <row r="24" spans="1:7" x14ac:dyDescent="0.25">
      <c r="A24" s="19" t="s">
        <v>25</v>
      </c>
      <c r="B24" s="4">
        <v>1215137</v>
      </c>
      <c r="C24" s="4">
        <v>9362716</v>
      </c>
      <c r="D24" s="4">
        <v>20184413</v>
      </c>
      <c r="E24" s="6">
        <v>30371935</v>
      </c>
      <c r="F24" s="6">
        <v>38737422</v>
      </c>
      <c r="G24" s="4">
        <v>91689350</v>
      </c>
    </row>
    <row r="26" spans="1:7" x14ac:dyDescent="0.25">
      <c r="A26" s="26" t="s">
        <v>54</v>
      </c>
      <c r="B26" s="5">
        <f t="shared" ref="B26" si="11">SUM(B27:B33)</f>
        <v>1593650080</v>
      </c>
      <c r="C26" s="5">
        <f>SUM(C27:C33)</f>
        <v>1321084455</v>
      </c>
      <c r="D26" s="5">
        <f t="shared" ref="D26:E26" si="12">SUM(D27:D33)</f>
        <v>1001486441</v>
      </c>
      <c r="E26" s="5">
        <f t="shared" si="12"/>
        <v>1274551086</v>
      </c>
      <c r="F26" s="5">
        <f t="shared" ref="F26:G26" si="13">SUM(F27:F33)</f>
        <v>1421220171</v>
      </c>
      <c r="G26" s="5">
        <f t="shared" si="13"/>
        <v>1488899818</v>
      </c>
    </row>
    <row r="27" spans="1:7" x14ac:dyDescent="0.25">
      <c r="A27" s="21" t="s">
        <v>28</v>
      </c>
      <c r="B27" s="6">
        <v>1407226272</v>
      </c>
      <c r="C27" s="6">
        <v>1021475311</v>
      </c>
      <c r="D27" s="6">
        <v>709278142</v>
      </c>
      <c r="E27" s="6">
        <v>900351659</v>
      </c>
      <c r="F27" s="6">
        <v>1006441077</v>
      </c>
      <c r="G27" s="4">
        <v>1104079665</v>
      </c>
    </row>
    <row r="28" spans="1:7" x14ac:dyDescent="0.25">
      <c r="A28" s="21" t="s">
        <v>29</v>
      </c>
      <c r="B28" s="6"/>
      <c r="C28" s="6">
        <v>102290662</v>
      </c>
      <c r="D28" s="6">
        <v>118678387</v>
      </c>
      <c r="E28" s="6">
        <v>168381131</v>
      </c>
      <c r="F28" s="4">
        <v>192072455</v>
      </c>
      <c r="G28" s="4">
        <v>203072968</v>
      </c>
    </row>
    <row r="29" spans="1:7" x14ac:dyDescent="0.25">
      <c r="A29" s="19" t="s">
        <v>12</v>
      </c>
      <c r="B29" s="4">
        <v>100827723</v>
      </c>
      <c r="C29" s="7">
        <v>80267389</v>
      </c>
      <c r="D29" s="4">
        <v>54372196</v>
      </c>
      <c r="E29" s="4">
        <v>9184437</v>
      </c>
      <c r="F29" s="4">
        <v>4671913</v>
      </c>
      <c r="G29" s="4">
        <v>8109512</v>
      </c>
    </row>
    <row r="30" spans="1:7" x14ac:dyDescent="0.25">
      <c r="A30" s="21" t="s">
        <v>30</v>
      </c>
      <c r="B30" s="4">
        <v>34908007</v>
      </c>
      <c r="C30" s="7">
        <v>54092335</v>
      </c>
      <c r="D30" s="4">
        <v>54740973</v>
      </c>
      <c r="E30" s="4">
        <f>95942519+10715934</f>
        <v>106658453</v>
      </c>
      <c r="F30" s="4">
        <v>122241961</v>
      </c>
      <c r="G30" s="4">
        <v>87803789</v>
      </c>
    </row>
    <row r="31" spans="1:7" x14ac:dyDescent="0.25">
      <c r="A31" s="21" t="s">
        <v>47</v>
      </c>
      <c r="C31" s="7"/>
      <c r="F31" s="4">
        <v>7915291</v>
      </c>
      <c r="G31" s="4">
        <v>15484312</v>
      </c>
    </row>
    <row r="32" spans="1:7" x14ac:dyDescent="0.25">
      <c r="A32" s="21" t="s">
        <v>31</v>
      </c>
      <c r="C32" s="7">
        <v>0</v>
      </c>
      <c r="D32" s="4">
        <v>0</v>
      </c>
      <c r="E32" s="4">
        <v>181575</v>
      </c>
      <c r="F32" s="4">
        <v>178186</v>
      </c>
      <c r="G32" s="4">
        <v>155111</v>
      </c>
    </row>
    <row r="33" spans="1:7" x14ac:dyDescent="0.25">
      <c r="A33" s="21" t="s">
        <v>32</v>
      </c>
      <c r="B33" s="4">
        <v>50688078</v>
      </c>
      <c r="C33" s="7">
        <v>62958758</v>
      </c>
      <c r="D33" s="4">
        <v>64416743</v>
      </c>
      <c r="E33" s="4">
        <v>89793831</v>
      </c>
      <c r="F33" s="4">
        <v>87699288</v>
      </c>
      <c r="G33" s="4">
        <v>70194461</v>
      </c>
    </row>
    <row r="34" spans="1:7" x14ac:dyDescent="0.25">
      <c r="C34" s="7"/>
    </row>
    <row r="35" spans="1:7" x14ac:dyDescent="0.25">
      <c r="A35" s="20"/>
      <c r="B35" s="8">
        <f t="shared" ref="B35" si="14">B26+B21</f>
        <v>1995215020</v>
      </c>
      <c r="C35" s="8">
        <f>C26+C21</f>
        <v>1636321191</v>
      </c>
      <c r="D35" s="8">
        <f t="shared" ref="D35:E35" si="15">D26+D21</f>
        <v>1911019071</v>
      </c>
      <c r="E35" s="8">
        <f t="shared" si="15"/>
        <v>2058031251</v>
      </c>
      <c r="F35" s="8">
        <f t="shared" ref="F35:G35" si="16">F26+F21</f>
        <v>2063341370</v>
      </c>
      <c r="G35" s="8">
        <f t="shared" si="16"/>
        <v>2258536526</v>
      </c>
    </row>
    <row r="36" spans="1:7" x14ac:dyDescent="0.25">
      <c r="A36" s="20"/>
      <c r="C36" s="7"/>
    </row>
    <row r="37" spans="1:7" x14ac:dyDescent="0.25">
      <c r="A37" s="26" t="s">
        <v>55</v>
      </c>
      <c r="B37" s="5">
        <f>SUM(B38:B41)</f>
        <v>896213352</v>
      </c>
      <c r="C37" s="5">
        <f t="shared" ref="C37:G37" si="17">SUM(C38:C41)</f>
        <v>1637418251</v>
      </c>
      <c r="D37" s="5">
        <f>SUM(D38:D41)</f>
        <v>2056065167</v>
      </c>
      <c r="E37" s="5">
        <f t="shared" si="17"/>
        <v>2120406978</v>
      </c>
      <c r="F37" s="5">
        <f t="shared" si="17"/>
        <v>2287899347</v>
      </c>
      <c r="G37" s="5">
        <f t="shared" si="17"/>
        <v>2426811343</v>
      </c>
    </row>
    <row r="38" spans="1:7" x14ac:dyDescent="0.25">
      <c r="A38" s="19" t="s">
        <v>19</v>
      </c>
      <c r="B38" s="4">
        <v>440000000</v>
      </c>
      <c r="C38" s="4">
        <v>1030000000</v>
      </c>
      <c r="D38" s="4">
        <v>1200000000</v>
      </c>
      <c r="E38" s="4">
        <v>1440000000</v>
      </c>
      <c r="F38" s="4">
        <v>1584000000</v>
      </c>
      <c r="G38" s="4">
        <v>1584000000</v>
      </c>
    </row>
    <row r="39" spans="1:7" x14ac:dyDescent="0.25">
      <c r="A39" s="19" t="s">
        <v>48</v>
      </c>
      <c r="B39" s="4">
        <v>14000000</v>
      </c>
    </row>
    <row r="40" spans="1:7" x14ac:dyDescent="0.25">
      <c r="A40" s="19" t="s">
        <v>9</v>
      </c>
      <c r="B40" s="4">
        <v>55242547</v>
      </c>
      <c r="C40" s="4">
        <v>231471599</v>
      </c>
      <c r="D40" s="4">
        <v>495566108</v>
      </c>
      <c r="E40" s="4">
        <v>329608484</v>
      </c>
      <c r="F40" s="4">
        <v>362316389</v>
      </c>
      <c r="G40" s="4">
        <v>539928841</v>
      </c>
    </row>
    <row r="41" spans="1:7" x14ac:dyDescent="0.25">
      <c r="A41" s="19" t="s">
        <v>26</v>
      </c>
      <c r="B41" s="4">
        <v>386970805</v>
      </c>
      <c r="C41" s="4">
        <v>375946652</v>
      </c>
      <c r="D41" s="4">
        <v>360499059</v>
      </c>
      <c r="E41" s="4">
        <v>350798494</v>
      </c>
      <c r="F41" s="4">
        <v>341582958</v>
      </c>
      <c r="G41" s="4">
        <v>302882502</v>
      </c>
    </row>
    <row r="42" spans="1:7" x14ac:dyDescent="0.25">
      <c r="A42" s="26" t="s">
        <v>56</v>
      </c>
      <c r="B42" s="4">
        <v>6626684</v>
      </c>
      <c r="C42" s="4">
        <v>7771973</v>
      </c>
      <c r="D42" s="4">
        <v>9443710</v>
      </c>
      <c r="E42" s="4">
        <v>0</v>
      </c>
      <c r="F42" s="4">
        <v>11973123</v>
      </c>
      <c r="G42" s="4">
        <v>13219194</v>
      </c>
    </row>
    <row r="44" spans="1:7" x14ac:dyDescent="0.25">
      <c r="A44" s="20"/>
      <c r="B44" s="5">
        <f>B35+B37+B42-2</f>
        <v>2898055054</v>
      </c>
      <c r="C44" s="5">
        <f>C35+C37+C42</f>
        <v>3281511415</v>
      </c>
      <c r="D44" s="5">
        <f>D35+D37+D42</f>
        <v>3976527948</v>
      </c>
      <c r="E44" s="5">
        <f>E35+E37+E42</f>
        <v>4178438229</v>
      </c>
      <c r="F44" s="5">
        <f>F35+F37+F42</f>
        <v>4363213840</v>
      </c>
      <c r="G44" s="5">
        <f>G35+G37+G42</f>
        <v>4698567063</v>
      </c>
    </row>
    <row r="45" spans="1:7" x14ac:dyDescent="0.25">
      <c r="C45" s="7"/>
    </row>
    <row r="46" spans="1:7" s="11" customFormat="1" x14ac:dyDescent="0.25">
      <c r="A46" s="29" t="s">
        <v>57</v>
      </c>
      <c r="B46" s="10">
        <f t="shared" ref="B46:G46" si="18">B37/(B38/10)</f>
        <v>20.368485272727273</v>
      </c>
      <c r="C46" s="10">
        <f t="shared" si="18"/>
        <v>15.897264572815534</v>
      </c>
      <c r="D46" s="10">
        <f t="shared" si="18"/>
        <v>17.133876391666668</v>
      </c>
      <c r="E46" s="10">
        <f t="shared" si="18"/>
        <v>14.725048458333333</v>
      </c>
      <c r="F46" s="10">
        <f t="shared" si="18"/>
        <v>14.443809008838384</v>
      </c>
      <c r="G46" s="10">
        <f t="shared" si="18"/>
        <v>15.320778680555556</v>
      </c>
    </row>
    <row r="47" spans="1:7" x14ac:dyDescent="0.25">
      <c r="A47" s="29" t="s">
        <v>58</v>
      </c>
      <c r="B47" s="5">
        <f>B38/10</f>
        <v>44000000</v>
      </c>
      <c r="C47" s="5">
        <f t="shared" ref="C47:F47" si="19">C38/10</f>
        <v>103000000</v>
      </c>
      <c r="D47" s="5">
        <f t="shared" si="19"/>
        <v>120000000</v>
      </c>
      <c r="E47" s="5">
        <f t="shared" si="19"/>
        <v>144000000</v>
      </c>
      <c r="F47" s="5">
        <f t="shared" si="19"/>
        <v>158400000</v>
      </c>
      <c r="G47" s="5">
        <f t="shared" ref="G47" si="20">G38/10</f>
        <v>158400000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0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I4" sqref="I4"/>
    </sheetView>
  </sheetViews>
  <sheetFormatPr defaultRowHeight="15" x14ac:dyDescent="0.25"/>
  <cols>
    <col min="1" max="1" width="36.85546875" style="19" customWidth="1"/>
    <col min="2" max="5" width="14.5703125" style="4" bestFit="1" customWidth="1"/>
    <col min="6" max="7" width="14.28515625" style="4" bestFit="1" customWidth="1"/>
    <col min="8" max="16384" width="9.140625" style="4"/>
  </cols>
  <sheetData>
    <row r="1" spans="1:7" x14ac:dyDescent="0.25">
      <c r="A1" s="24" t="s">
        <v>21</v>
      </c>
    </row>
    <row r="2" spans="1:7" x14ac:dyDescent="0.25">
      <c r="A2" s="24" t="s">
        <v>59</v>
      </c>
      <c r="B2"/>
      <c r="C2"/>
      <c r="D2"/>
      <c r="E2"/>
      <c r="F2"/>
    </row>
    <row r="3" spans="1:7" x14ac:dyDescent="0.25">
      <c r="A3" s="24" t="s">
        <v>50</v>
      </c>
      <c r="B3"/>
      <c r="C3"/>
      <c r="D3"/>
      <c r="E3"/>
      <c r="F3"/>
    </row>
    <row r="4" spans="1:7" s="9" customFormat="1" x14ac:dyDescent="0.25">
      <c r="A4"/>
      <c r="B4">
        <v>2013</v>
      </c>
      <c r="C4">
        <v>2014</v>
      </c>
      <c r="D4">
        <v>2016</v>
      </c>
      <c r="E4">
        <v>2017</v>
      </c>
      <c r="F4">
        <v>2018</v>
      </c>
      <c r="G4">
        <v>2019</v>
      </c>
    </row>
    <row r="5" spans="1:7" x14ac:dyDescent="0.25">
      <c r="A5" s="29" t="s">
        <v>60</v>
      </c>
      <c r="B5" s="12">
        <v>1517655259</v>
      </c>
      <c r="C5" s="4">
        <v>3531921194</v>
      </c>
      <c r="D5" s="4">
        <v>3113644076</v>
      </c>
      <c r="E5" s="4">
        <v>2326845444</v>
      </c>
      <c r="F5" s="4">
        <v>2411293016</v>
      </c>
      <c r="G5" s="4">
        <v>2442850681</v>
      </c>
    </row>
    <row r="6" spans="1:7" x14ac:dyDescent="0.25">
      <c r="A6" t="s">
        <v>61</v>
      </c>
      <c r="B6" s="12">
        <v>1121189659</v>
      </c>
      <c r="C6" s="12">
        <v>2831510277</v>
      </c>
      <c r="D6" s="12">
        <v>2440916343</v>
      </c>
      <c r="E6" s="4">
        <v>1813125036</v>
      </c>
      <c r="F6" s="4">
        <v>1914906428</v>
      </c>
      <c r="G6" s="4">
        <v>1997791969</v>
      </c>
    </row>
    <row r="7" spans="1:7" x14ac:dyDescent="0.25">
      <c r="A7" s="29" t="s">
        <v>3</v>
      </c>
      <c r="B7" s="13">
        <f t="shared" ref="B7:D7" si="0">B5-B6</f>
        <v>396465600</v>
      </c>
      <c r="C7" s="13">
        <f t="shared" si="0"/>
        <v>700410917</v>
      </c>
      <c r="D7" s="13">
        <f t="shared" si="0"/>
        <v>672727733</v>
      </c>
      <c r="E7" s="13">
        <f>E5-E6</f>
        <v>513720408</v>
      </c>
      <c r="F7" s="13">
        <f t="shared" ref="F7:G7" si="1">F5-F6</f>
        <v>496386588</v>
      </c>
      <c r="G7" s="13">
        <f t="shared" si="1"/>
        <v>445058712</v>
      </c>
    </row>
    <row r="8" spans="1:7" x14ac:dyDescent="0.25">
      <c r="A8" s="5"/>
      <c r="B8" s="5"/>
      <c r="C8" s="5"/>
      <c r="D8" s="5"/>
      <c r="E8" s="14"/>
      <c r="F8" s="14"/>
    </row>
    <row r="9" spans="1:7" x14ac:dyDescent="0.25">
      <c r="A9" s="29" t="s">
        <v>62</v>
      </c>
      <c r="B9" s="5">
        <v>64364678</v>
      </c>
      <c r="C9" s="5">
        <v>147242057</v>
      </c>
      <c r="D9" s="5">
        <v>160400674</v>
      </c>
      <c r="E9" s="5">
        <v>124034896</v>
      </c>
      <c r="F9" s="5">
        <v>108644875</v>
      </c>
      <c r="G9" s="5">
        <v>115932901</v>
      </c>
    </row>
    <row r="10" spans="1:7" x14ac:dyDescent="0.25">
      <c r="A10" s="21"/>
    </row>
    <row r="11" spans="1:7" x14ac:dyDescent="0.25">
      <c r="A11" s="21"/>
    </row>
    <row r="12" spans="1:7" x14ac:dyDescent="0.25">
      <c r="A12" s="5" t="s">
        <v>4</v>
      </c>
      <c r="B12" s="5">
        <f t="shared" ref="B12:D12" si="2">B7-B9</f>
        <v>332100922</v>
      </c>
      <c r="C12" s="5">
        <f t="shared" si="2"/>
        <v>553168860</v>
      </c>
      <c r="D12" s="5">
        <f t="shared" si="2"/>
        <v>512327059</v>
      </c>
      <c r="E12" s="5">
        <f>E7-E9</f>
        <v>389685512</v>
      </c>
      <c r="F12" s="5">
        <f t="shared" ref="F12:G12" si="3">F7-F9</f>
        <v>387741713</v>
      </c>
      <c r="G12" s="5">
        <f t="shared" si="3"/>
        <v>329125811</v>
      </c>
    </row>
    <row r="13" spans="1:7" x14ac:dyDescent="0.25">
      <c r="A13" s="30" t="s">
        <v>63</v>
      </c>
      <c r="B13" s="5"/>
      <c r="C13" s="5"/>
      <c r="D13" s="5"/>
      <c r="E13" s="5"/>
      <c r="F13" s="5"/>
    </row>
    <row r="14" spans="1:7" x14ac:dyDescent="0.25">
      <c r="A14" s="21" t="s">
        <v>7</v>
      </c>
      <c r="B14" s="6">
        <v>213704963</v>
      </c>
      <c r="C14" s="6">
        <v>286634122</v>
      </c>
      <c r="D14" s="15">
        <v>240389610</v>
      </c>
      <c r="E14" s="6">
        <v>161683167</v>
      </c>
      <c r="F14" s="4">
        <v>171198760</v>
      </c>
      <c r="G14" s="4">
        <v>183955547</v>
      </c>
    </row>
    <row r="15" spans="1:7" x14ac:dyDescent="0.25">
      <c r="A15" s="21" t="s">
        <v>15</v>
      </c>
      <c r="B15" s="6">
        <v>1440000</v>
      </c>
      <c r="C15" s="6">
        <v>4395456</v>
      </c>
      <c r="D15" s="15">
        <v>8946663</v>
      </c>
      <c r="E15" s="6">
        <v>5449698</v>
      </c>
      <c r="F15" s="6">
        <v>421934</v>
      </c>
      <c r="G15" s="4">
        <v>491109</v>
      </c>
    </row>
    <row r="16" spans="1:7" x14ac:dyDescent="0.25">
      <c r="A16" s="21" t="s">
        <v>82</v>
      </c>
      <c r="B16" s="6"/>
      <c r="C16" s="6"/>
      <c r="D16" s="15"/>
      <c r="E16" s="6"/>
      <c r="F16" s="6"/>
      <c r="G16" s="4">
        <v>73200000</v>
      </c>
    </row>
    <row r="17" spans="1:7" x14ac:dyDescent="0.25">
      <c r="A17" s="21"/>
      <c r="B17" s="6"/>
      <c r="C17" s="6"/>
      <c r="D17" s="15"/>
      <c r="E17" s="6"/>
      <c r="F17" s="6"/>
    </row>
    <row r="18" spans="1:7" x14ac:dyDescent="0.25">
      <c r="A18" s="29" t="s">
        <v>64</v>
      </c>
      <c r="B18" s="5">
        <f t="shared" ref="B18:F18" si="4">B12-B14+B15+B16</f>
        <v>119835959</v>
      </c>
      <c r="C18" s="5">
        <f t="shared" si="4"/>
        <v>270930194</v>
      </c>
      <c r="D18" s="5">
        <f t="shared" si="4"/>
        <v>280884112</v>
      </c>
      <c r="E18" s="5">
        <f t="shared" si="4"/>
        <v>233452043</v>
      </c>
      <c r="F18" s="5">
        <f t="shared" si="4"/>
        <v>216964887</v>
      </c>
      <c r="G18" s="5">
        <f>G12-G14+G15+G16</f>
        <v>218861373</v>
      </c>
    </row>
    <row r="19" spans="1:7" x14ac:dyDescent="0.25">
      <c r="A19" s="31" t="s">
        <v>5</v>
      </c>
      <c r="B19" s="6"/>
      <c r="C19" s="6">
        <v>0</v>
      </c>
      <c r="D19" s="6">
        <v>0</v>
      </c>
      <c r="E19" s="6">
        <v>0</v>
      </c>
      <c r="F19" s="6">
        <v>8915291</v>
      </c>
      <c r="G19" s="4">
        <v>9069021</v>
      </c>
    </row>
    <row r="20" spans="1:7" x14ac:dyDescent="0.25">
      <c r="A20" s="29" t="s">
        <v>65</v>
      </c>
      <c r="B20" s="5">
        <f t="shared" ref="B20:D20" si="5">B18-B19</f>
        <v>119835959</v>
      </c>
      <c r="C20" s="5">
        <f t="shared" si="5"/>
        <v>270930194</v>
      </c>
      <c r="D20" s="5">
        <f t="shared" si="5"/>
        <v>280884112</v>
      </c>
      <c r="E20" s="5">
        <f>E18-E19</f>
        <v>233452043</v>
      </c>
      <c r="F20" s="5">
        <f t="shared" ref="F20:G20" si="6">F18-F19</f>
        <v>208049596</v>
      </c>
      <c r="G20" s="5">
        <f t="shared" si="6"/>
        <v>209792352</v>
      </c>
    </row>
    <row r="21" spans="1:7" x14ac:dyDescent="0.25">
      <c r="A21" s="6"/>
      <c r="B21" s="6"/>
      <c r="C21" s="6"/>
      <c r="D21" s="6"/>
      <c r="E21" s="6"/>
      <c r="F21" s="6"/>
    </row>
    <row r="22" spans="1:7" x14ac:dyDescent="0.25">
      <c r="A22" s="26" t="s">
        <v>66</v>
      </c>
      <c r="B22" s="5">
        <f t="shared" ref="B22:D22" si="7">SUM(B23:B24)</f>
        <v>-13599872</v>
      </c>
      <c r="C22" s="5">
        <f t="shared" si="7"/>
        <v>32902885</v>
      </c>
      <c r="D22" s="5">
        <f t="shared" si="7"/>
        <v>40965414</v>
      </c>
      <c r="E22" s="5">
        <f>SUM(E23:E24)</f>
        <v>47838009</v>
      </c>
      <c r="F22" s="5">
        <f t="shared" ref="F22:G22" si="8">SUM(F23:F24)</f>
        <v>39300037</v>
      </c>
      <c r="G22" s="5">
        <f t="shared" si="8"/>
        <v>39688588</v>
      </c>
    </row>
    <row r="23" spans="1:7" x14ac:dyDescent="0.25">
      <c r="A23" s="21" t="s">
        <v>16</v>
      </c>
      <c r="B23" s="15">
        <v>-12384735</v>
      </c>
      <c r="C23" s="15">
        <v>24147737</v>
      </c>
      <c r="D23" s="6">
        <v>30143762</v>
      </c>
      <c r="E23" s="6">
        <v>37650487</v>
      </c>
      <c r="F23" s="4">
        <v>30934550</v>
      </c>
      <c r="G23" s="4">
        <v>16682358</v>
      </c>
    </row>
    <row r="24" spans="1:7" x14ac:dyDescent="0.25">
      <c r="A24" s="21" t="s">
        <v>17</v>
      </c>
      <c r="B24" s="15">
        <v>-1215137</v>
      </c>
      <c r="C24" s="15">
        <v>8755148</v>
      </c>
      <c r="D24" s="6">
        <v>10821652</v>
      </c>
      <c r="E24" s="6">
        <v>10187522</v>
      </c>
      <c r="F24" s="4">
        <v>8365487</v>
      </c>
      <c r="G24" s="4">
        <v>23006230</v>
      </c>
    </row>
    <row r="25" spans="1:7" x14ac:dyDescent="0.25">
      <c r="A25" s="29" t="s">
        <v>67</v>
      </c>
      <c r="B25" s="16">
        <f>B20+B22</f>
        <v>106236087</v>
      </c>
      <c r="C25" s="16">
        <f t="shared" ref="C25:D25" si="9">C20-C22</f>
        <v>238027309</v>
      </c>
      <c r="D25" s="16">
        <f t="shared" si="9"/>
        <v>239918698</v>
      </c>
      <c r="E25" s="16">
        <f>E20-E22</f>
        <v>185614034</v>
      </c>
      <c r="F25" s="16">
        <f t="shared" ref="F25:G25" si="10">F20-F22</f>
        <v>168749559</v>
      </c>
      <c r="G25" s="16">
        <f t="shared" si="10"/>
        <v>170103764</v>
      </c>
    </row>
    <row r="26" spans="1:7" x14ac:dyDescent="0.25">
      <c r="A26" s="1"/>
      <c r="B26" s="14"/>
      <c r="C26" s="14"/>
      <c r="D26" s="14"/>
      <c r="E26" s="14"/>
      <c r="F26" s="14"/>
    </row>
    <row r="27" spans="1:7" s="11" customFormat="1" x14ac:dyDescent="0.25">
      <c r="A27" s="29" t="s">
        <v>68</v>
      </c>
      <c r="B27" s="18">
        <f>B25/('1'!B38/10)</f>
        <v>2.4144565227272725</v>
      </c>
      <c r="C27" s="18">
        <f>C25/('1'!C38/10)</f>
        <v>2.3109447475728153</v>
      </c>
      <c r="D27" s="18">
        <f>D25/('1'!D38/10)</f>
        <v>1.9993224833333334</v>
      </c>
      <c r="E27" s="18">
        <f>E25/('1'!E38/10)</f>
        <v>1.2889863472222223</v>
      </c>
      <c r="F27" s="18">
        <f>F25/('1'!F38/10)</f>
        <v>1.065338125</v>
      </c>
      <c r="G27" s="18">
        <f>G25/('1'!G38/10)</f>
        <v>1.0738873989898989</v>
      </c>
    </row>
    <row r="28" spans="1:7" x14ac:dyDescent="0.25">
      <c r="A28" s="30" t="s">
        <v>69</v>
      </c>
      <c r="B28" s="17">
        <f>'1'!B38/10</f>
        <v>44000000</v>
      </c>
      <c r="C28" s="17">
        <f>'1'!C38/10</f>
        <v>103000000</v>
      </c>
      <c r="D28" s="17">
        <f>'1'!D38/10</f>
        <v>120000000</v>
      </c>
      <c r="E28" s="17">
        <f>'1'!E38/10</f>
        <v>144000000</v>
      </c>
      <c r="F28" s="17">
        <f>'1'!F38/10</f>
        <v>158400000</v>
      </c>
      <c r="G28" s="17">
        <f>'1'!G38/10</f>
        <v>158400000</v>
      </c>
    </row>
    <row r="50" spans="1:1" x14ac:dyDescent="0.25">
      <c r="A50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K16" sqref="K16"/>
    </sheetView>
  </sheetViews>
  <sheetFormatPr defaultRowHeight="15" x14ac:dyDescent="0.25"/>
  <cols>
    <col min="1" max="1" width="44.140625" style="19" customWidth="1"/>
    <col min="2" max="2" width="14.85546875" style="4" bestFit="1" customWidth="1"/>
    <col min="3" max="3" width="15" style="4" bestFit="1" customWidth="1"/>
    <col min="4" max="6" width="15.140625" style="4" bestFit="1" customWidth="1"/>
    <col min="7" max="7" width="15" style="4" bestFit="1" customWidth="1"/>
    <col min="8" max="16384" width="9.140625" style="4"/>
  </cols>
  <sheetData>
    <row r="1" spans="1:7" x14ac:dyDescent="0.25">
      <c r="A1" s="24" t="s">
        <v>21</v>
      </c>
    </row>
    <row r="2" spans="1:7" x14ac:dyDescent="0.25">
      <c r="A2" s="24" t="s">
        <v>70</v>
      </c>
      <c r="B2"/>
      <c r="C2"/>
      <c r="D2"/>
      <c r="E2"/>
      <c r="F2"/>
    </row>
    <row r="3" spans="1:7" x14ac:dyDescent="0.25">
      <c r="A3" s="32" t="s">
        <v>50</v>
      </c>
      <c r="B3"/>
      <c r="C3"/>
      <c r="D3"/>
      <c r="E3"/>
      <c r="F3"/>
    </row>
    <row r="4" spans="1:7" s="9" customFormat="1" x14ac:dyDescent="0.25">
      <c r="A4"/>
      <c r="B4">
        <v>2013</v>
      </c>
      <c r="C4">
        <v>2014</v>
      </c>
      <c r="D4">
        <v>2016</v>
      </c>
      <c r="E4">
        <v>2017</v>
      </c>
      <c r="F4">
        <v>2018</v>
      </c>
      <c r="G4">
        <v>2019</v>
      </c>
    </row>
    <row r="5" spans="1:7" x14ac:dyDescent="0.25">
      <c r="A5" s="29" t="s">
        <v>71</v>
      </c>
    </row>
    <row r="6" spans="1:7" x14ac:dyDescent="0.25">
      <c r="A6" s="19" t="s">
        <v>33</v>
      </c>
      <c r="B6" s="4">
        <v>1630858202</v>
      </c>
      <c r="C6" s="4">
        <v>3508681228</v>
      </c>
      <c r="D6" s="4">
        <v>2939208087</v>
      </c>
      <c r="E6" s="4">
        <v>2357085985</v>
      </c>
      <c r="F6" s="4">
        <v>2509329781</v>
      </c>
      <c r="G6" s="4">
        <v>2455341390</v>
      </c>
    </row>
    <row r="7" spans="1:7" x14ac:dyDescent="0.25">
      <c r="A7" s="19" t="s">
        <v>18</v>
      </c>
      <c r="B7" s="6">
        <v>-1105595995</v>
      </c>
      <c r="C7" s="4">
        <v>-2745239943</v>
      </c>
      <c r="D7" s="4">
        <v>-2614857394</v>
      </c>
      <c r="E7" s="4">
        <v>-1943531903</v>
      </c>
      <c r="F7" s="4">
        <v>-2029691758</v>
      </c>
      <c r="G7" s="4">
        <v>-2025385122</v>
      </c>
    </row>
    <row r="8" spans="1:7" x14ac:dyDescent="0.25">
      <c r="A8" s="19" t="s">
        <v>7</v>
      </c>
      <c r="B8" s="6">
        <v>-213704963</v>
      </c>
    </row>
    <row r="9" spans="1:7" x14ac:dyDescent="0.25">
      <c r="A9" s="21" t="s">
        <v>13</v>
      </c>
      <c r="B9" s="4">
        <v>-6891509</v>
      </c>
      <c r="C9" s="4">
        <v>-14346824</v>
      </c>
      <c r="D9" s="4">
        <v>-23228074</v>
      </c>
      <c r="E9" s="4">
        <v>-18827341</v>
      </c>
      <c r="F9" s="4">
        <v>-29009882</v>
      </c>
      <c r="G9" s="4">
        <v>-36593117</v>
      </c>
    </row>
    <row r="10" spans="1:7" x14ac:dyDescent="0.25">
      <c r="A10" s="21" t="s">
        <v>34</v>
      </c>
      <c r="B10" s="4">
        <v>1440000</v>
      </c>
      <c r="C10" s="4">
        <v>4395456</v>
      </c>
      <c r="D10" s="4">
        <v>8946663</v>
      </c>
      <c r="E10" s="4">
        <v>5449698</v>
      </c>
      <c r="F10" s="4">
        <v>421934</v>
      </c>
      <c r="G10" s="4">
        <v>491109</v>
      </c>
    </row>
    <row r="11" spans="1:7" ht="15.75" x14ac:dyDescent="0.25">
      <c r="A11" s="33"/>
      <c r="B11" s="13">
        <f>SUM(B6:B10)</f>
        <v>306105735</v>
      </c>
      <c r="C11" s="13">
        <f t="shared" ref="C11:G11" si="0">SUM(C6:C10)</f>
        <v>753489917</v>
      </c>
      <c r="D11" s="13">
        <f t="shared" si="0"/>
        <v>310069282</v>
      </c>
      <c r="E11" s="13">
        <f t="shared" si="0"/>
        <v>400176439</v>
      </c>
      <c r="F11" s="13">
        <f t="shared" si="0"/>
        <v>451050075</v>
      </c>
      <c r="G11" s="13">
        <f t="shared" si="0"/>
        <v>393854260</v>
      </c>
    </row>
    <row r="12" spans="1:7" ht="15.75" x14ac:dyDescent="0.25">
      <c r="A12" s="33"/>
    </row>
    <row r="13" spans="1:7" x14ac:dyDescent="0.25">
      <c r="A13" s="29" t="s">
        <v>72</v>
      </c>
    </row>
    <row r="14" spans="1:7" x14ac:dyDescent="0.25">
      <c r="A14" s="19" t="s">
        <v>36</v>
      </c>
      <c r="B14" s="4">
        <v>-72762917</v>
      </c>
      <c r="C14" s="4">
        <v>-530972318</v>
      </c>
      <c r="D14" s="4">
        <v>-291376658</v>
      </c>
      <c r="E14" s="4">
        <v>-172810331</v>
      </c>
      <c r="F14" s="4">
        <v>-244291865</v>
      </c>
      <c r="G14" s="4">
        <v>-16893623</v>
      </c>
    </row>
    <row r="15" spans="1:7" x14ac:dyDescent="0.25">
      <c r="A15" s="21" t="s">
        <v>35</v>
      </c>
      <c r="B15" s="6">
        <v>7000000</v>
      </c>
      <c r="C15" s="6">
        <v>-23291097</v>
      </c>
      <c r="D15" s="6">
        <v>-53468937</v>
      </c>
      <c r="E15" s="6">
        <v>-260701122</v>
      </c>
      <c r="F15" s="6">
        <v>-39110200</v>
      </c>
      <c r="G15" s="4">
        <v>-389105895</v>
      </c>
    </row>
    <row r="16" spans="1:7" x14ac:dyDescent="0.25">
      <c r="A16" s="19" t="s">
        <v>22</v>
      </c>
      <c r="C16" s="4">
        <v>-15024255</v>
      </c>
      <c r="D16" s="4">
        <v>-13864671</v>
      </c>
      <c r="E16" s="4">
        <v>48692001</v>
      </c>
      <c r="F16" s="4">
        <v>-4379956</v>
      </c>
      <c r="G16" s="4">
        <v>-3311794</v>
      </c>
    </row>
    <row r="17" spans="1:7" x14ac:dyDescent="0.25">
      <c r="A17" s="1"/>
      <c r="B17" s="13">
        <f>SUM(B14:B16)</f>
        <v>-65762917</v>
      </c>
      <c r="C17" s="13">
        <f t="shared" ref="C17:G17" si="1">SUM(C14:C16)</f>
        <v>-569287670</v>
      </c>
      <c r="D17" s="13">
        <f t="shared" si="1"/>
        <v>-358710266</v>
      </c>
      <c r="E17" s="13">
        <f t="shared" si="1"/>
        <v>-384819452</v>
      </c>
      <c r="F17" s="13">
        <f t="shared" si="1"/>
        <v>-287782021</v>
      </c>
      <c r="G17" s="13">
        <f t="shared" si="1"/>
        <v>-409311312</v>
      </c>
    </row>
    <row r="18" spans="1:7" x14ac:dyDescent="0.25">
      <c r="A18"/>
    </row>
    <row r="19" spans="1:7" x14ac:dyDescent="0.25">
      <c r="A19" s="29" t="s">
        <v>73</v>
      </c>
    </row>
    <row r="20" spans="1:7" s="6" customFormat="1" x14ac:dyDescent="0.25">
      <c r="A20" s="21" t="s">
        <v>48</v>
      </c>
      <c r="B20" s="6">
        <v>14000000</v>
      </c>
    </row>
    <row r="21" spans="1:7" x14ac:dyDescent="0.25">
      <c r="A21" s="21" t="s">
        <v>37</v>
      </c>
      <c r="B21" s="6"/>
      <c r="C21" s="6">
        <v>590000000</v>
      </c>
      <c r="D21" s="6">
        <v>170000000</v>
      </c>
      <c r="E21" s="6">
        <v>0</v>
      </c>
    </row>
    <row r="22" spans="1:7" x14ac:dyDescent="0.25">
      <c r="A22" s="21" t="s">
        <v>14</v>
      </c>
      <c r="B22" s="6"/>
      <c r="C22" s="6">
        <v>-286634122</v>
      </c>
      <c r="D22" s="6">
        <v>-240389610</v>
      </c>
      <c r="E22" s="6">
        <v>-161683167</v>
      </c>
      <c r="F22" s="6">
        <v>-171198760</v>
      </c>
      <c r="G22" s="4">
        <v>-183955547</v>
      </c>
    </row>
    <row r="23" spans="1:7" x14ac:dyDescent="0.25">
      <c r="A23" s="21" t="s">
        <v>38</v>
      </c>
      <c r="B23" s="6"/>
      <c r="C23" s="6">
        <v>0</v>
      </c>
      <c r="D23" s="4">
        <v>0</v>
      </c>
      <c r="E23" s="6">
        <v>-119818425</v>
      </c>
      <c r="F23" s="6">
        <v>-3389</v>
      </c>
      <c r="G23" s="4">
        <v>-23075</v>
      </c>
    </row>
    <row r="24" spans="1:7" x14ac:dyDescent="0.25">
      <c r="A24" s="21" t="s">
        <v>40</v>
      </c>
      <c r="B24" s="6">
        <v>-360942063</v>
      </c>
      <c r="C24" s="6">
        <v>-369819436</v>
      </c>
      <c r="D24" s="6">
        <v>597061157</v>
      </c>
      <c r="E24" s="6">
        <v>-85548975</v>
      </c>
      <c r="F24" s="6">
        <v>-130787070</v>
      </c>
      <c r="G24" s="4">
        <v>87634685</v>
      </c>
    </row>
    <row r="25" spans="1:7" x14ac:dyDescent="0.25">
      <c r="A25" s="21" t="s">
        <v>39</v>
      </c>
      <c r="B25" s="6"/>
      <c r="C25" s="6">
        <v>1213621</v>
      </c>
      <c r="D25" s="6">
        <v>2800764</v>
      </c>
      <c r="E25" s="6">
        <v>-988269</v>
      </c>
      <c r="F25" s="6">
        <v>4753943</v>
      </c>
      <c r="G25" s="4">
        <v>-2070592</v>
      </c>
    </row>
    <row r="26" spans="1:7" x14ac:dyDescent="0.25">
      <c r="A26" s="21" t="s">
        <v>41</v>
      </c>
      <c r="B26" s="6">
        <v>115442585</v>
      </c>
      <c r="C26" s="6">
        <v>-102836420</v>
      </c>
      <c r="D26" s="6">
        <v>-312197169</v>
      </c>
      <c r="E26" s="6">
        <v>191073518</v>
      </c>
      <c r="F26" s="6">
        <v>106089418</v>
      </c>
      <c r="G26" s="4">
        <v>97638588</v>
      </c>
    </row>
    <row r="27" spans="1:7" x14ac:dyDescent="0.25">
      <c r="A27" s="1"/>
      <c r="B27" s="23">
        <f>SUM(B20:B26)</f>
        <v>-231499478</v>
      </c>
      <c r="C27" s="23">
        <f t="shared" ref="C27:G27" si="2">SUM(C21:C26)</f>
        <v>-168076357</v>
      </c>
      <c r="D27" s="23">
        <f t="shared" si="2"/>
        <v>217275142</v>
      </c>
      <c r="E27" s="23">
        <f t="shared" si="2"/>
        <v>-176965318</v>
      </c>
      <c r="F27" s="23">
        <f t="shared" si="2"/>
        <v>-191145858</v>
      </c>
      <c r="G27" s="23">
        <f t="shared" si="2"/>
        <v>-775941</v>
      </c>
    </row>
    <row r="28" spans="1:7" x14ac:dyDescent="0.25">
      <c r="A28"/>
    </row>
    <row r="29" spans="1:7" x14ac:dyDescent="0.25">
      <c r="A29" s="1" t="s">
        <v>74</v>
      </c>
      <c r="B29" s="5">
        <f>SUM(B11,B17,B27)</f>
        <v>8843340</v>
      </c>
      <c r="C29" s="5">
        <f t="shared" ref="C29:G29" si="3">SUM(C11,C17,C27)</f>
        <v>16125890</v>
      </c>
      <c r="D29" s="5">
        <f t="shared" si="3"/>
        <v>168634158</v>
      </c>
      <c r="E29" s="5">
        <f t="shared" si="3"/>
        <v>-161608331</v>
      </c>
      <c r="F29" s="5">
        <f t="shared" si="3"/>
        <v>-27877804</v>
      </c>
      <c r="G29" s="5">
        <f t="shared" si="3"/>
        <v>-16232993</v>
      </c>
    </row>
    <row r="30" spans="1:7" x14ac:dyDescent="0.25">
      <c r="A30" s="30" t="s">
        <v>75</v>
      </c>
      <c r="B30" s="4">
        <v>2760447</v>
      </c>
      <c r="C30" s="4">
        <v>12691110</v>
      </c>
      <c r="D30" s="4">
        <v>28817000</v>
      </c>
      <c r="E30" s="4">
        <v>197451161</v>
      </c>
      <c r="F30" s="4">
        <v>35842830</v>
      </c>
      <c r="G30" s="4">
        <f>7965027+14945566</f>
        <v>22910593</v>
      </c>
    </row>
    <row r="31" spans="1:7" x14ac:dyDescent="0.25">
      <c r="A31" s="29" t="s">
        <v>76</v>
      </c>
      <c r="B31" s="5">
        <f>SUM(B29:B30)</f>
        <v>11603787</v>
      </c>
      <c r="C31" s="5">
        <f t="shared" ref="C31:G31" si="4">SUM(C29:C30)</f>
        <v>28817000</v>
      </c>
      <c r="D31" s="5">
        <f t="shared" si="4"/>
        <v>197451158</v>
      </c>
      <c r="E31" s="5">
        <f t="shared" si="4"/>
        <v>35842830</v>
      </c>
      <c r="F31" s="5">
        <f t="shared" si="4"/>
        <v>7965026</v>
      </c>
      <c r="G31" s="5">
        <f t="shared" si="4"/>
        <v>6677600</v>
      </c>
    </row>
    <row r="32" spans="1:7" x14ac:dyDescent="0.25">
      <c r="C32" s="5"/>
      <c r="D32" s="5"/>
      <c r="E32" s="5"/>
    </row>
    <row r="33" spans="1:7" s="11" customFormat="1" x14ac:dyDescent="0.25">
      <c r="A33" s="29" t="s">
        <v>77</v>
      </c>
      <c r="B33" s="10">
        <f>B11/('1'!B38/10)</f>
        <v>6.9569485227272727</v>
      </c>
      <c r="C33" s="10">
        <f>C11/('1'!C38/10)</f>
        <v>7.3154360873786404</v>
      </c>
      <c r="D33" s="10">
        <f>D11/('1'!D38/10)</f>
        <v>2.5839106833333334</v>
      </c>
      <c r="E33" s="10">
        <f>E11/('1'!E38/10)</f>
        <v>2.779003048611111</v>
      </c>
      <c r="F33" s="10">
        <f>F11/('1'!F38/10)</f>
        <v>2.8475383522727271</v>
      </c>
      <c r="G33" s="10">
        <f>G11/('1'!G38/10)</f>
        <v>2.4864536616161614</v>
      </c>
    </row>
    <row r="34" spans="1:7" x14ac:dyDescent="0.25">
      <c r="A34" s="29" t="s">
        <v>78</v>
      </c>
      <c r="B34" s="4">
        <f>'1'!B38/10</f>
        <v>44000000</v>
      </c>
      <c r="C34" s="4">
        <f>'1'!C38/10</f>
        <v>103000000</v>
      </c>
      <c r="D34" s="4">
        <f>'1'!D38/10</f>
        <v>120000000</v>
      </c>
      <c r="E34" s="4">
        <f>'1'!E38/10</f>
        <v>144000000</v>
      </c>
      <c r="F34" s="4">
        <f>'1'!F38/10</f>
        <v>158400000</v>
      </c>
      <c r="G34" s="4">
        <f>'1'!G38/10</f>
        <v>158400000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4" sqref="I4"/>
    </sheetView>
  </sheetViews>
  <sheetFormatPr defaultRowHeight="15" x14ac:dyDescent="0.25"/>
  <cols>
    <col min="1" max="1" width="31.28515625" bestFit="1" customWidth="1"/>
    <col min="2" max="2" width="16.5703125" customWidth="1"/>
  </cols>
  <sheetData>
    <row r="1" spans="1:8" s="4" customFormat="1" x14ac:dyDescent="0.25">
      <c r="A1" s="24" t="s">
        <v>21</v>
      </c>
    </row>
    <row r="2" spans="1:8" s="4" customFormat="1" x14ac:dyDescent="0.25">
      <c r="A2" s="24" t="s">
        <v>42</v>
      </c>
      <c r="B2"/>
      <c r="C2"/>
      <c r="D2"/>
      <c r="E2"/>
      <c r="F2"/>
      <c r="G2"/>
      <c r="H2"/>
    </row>
    <row r="3" spans="1:8" s="4" customFormat="1" x14ac:dyDescent="0.25">
      <c r="A3" s="24" t="s">
        <v>50</v>
      </c>
      <c r="B3"/>
      <c r="C3"/>
      <c r="D3"/>
      <c r="E3"/>
      <c r="F3"/>
      <c r="G3"/>
      <c r="H3"/>
    </row>
    <row r="4" spans="1:8" s="9" customFormat="1" x14ac:dyDescent="0.25">
      <c r="A4"/>
      <c r="B4">
        <v>2013</v>
      </c>
      <c r="C4">
        <v>2014</v>
      </c>
      <c r="D4">
        <v>2016</v>
      </c>
      <c r="E4">
        <v>2017</v>
      </c>
      <c r="F4">
        <v>2018</v>
      </c>
      <c r="G4">
        <v>2019</v>
      </c>
    </row>
    <row r="5" spans="1:8" x14ac:dyDescent="0.25">
      <c r="A5" t="s">
        <v>79</v>
      </c>
      <c r="B5" s="2">
        <f>'2'!B25/'1'!B17</f>
        <v>3.6657718718410517E-2</v>
      </c>
      <c r="C5" s="2">
        <f>'2'!C25/'1'!C17</f>
        <v>7.2535877191211906E-2</v>
      </c>
      <c r="D5" s="2">
        <f>'2'!D25/'1'!D17</f>
        <v>6.0333713515245739E-2</v>
      </c>
      <c r="E5" s="2">
        <f>'2'!E25/'1'!E17</f>
        <v>4.4421868609129077E-2</v>
      </c>
      <c r="F5" s="2">
        <f>'2'!F25/'1'!F17</f>
        <v>3.8675518823528487E-2</v>
      </c>
      <c r="G5" s="2">
        <f>'2'!G25/'1'!G17</f>
        <v>3.6203327906486595E-2</v>
      </c>
    </row>
    <row r="6" spans="1:8" x14ac:dyDescent="0.25">
      <c r="A6" t="s">
        <v>80</v>
      </c>
      <c r="B6" s="2">
        <f>'2'!B25/'1'!B37</f>
        <v>0.11853883538213567</v>
      </c>
      <c r="C6" s="2">
        <f>'2'!C25/'1'!C37</f>
        <v>0.14536744588905892</v>
      </c>
      <c r="D6" s="2">
        <f>'2'!D25/'1'!D37</f>
        <v>0.11668827518247625</v>
      </c>
      <c r="E6" s="2">
        <f>'2'!E25/'1'!E37</f>
        <v>8.7536985081549751E-2</v>
      </c>
      <c r="F6" s="2">
        <f>'2'!F25/'1'!F37</f>
        <v>7.3757422598713651E-2</v>
      </c>
      <c r="G6" s="2">
        <f>'2'!G25/'1'!G37</f>
        <v>7.0093526013323901E-2</v>
      </c>
    </row>
    <row r="7" spans="1:8" x14ac:dyDescent="0.25">
      <c r="A7" t="s">
        <v>43</v>
      </c>
      <c r="B7" s="2">
        <f>'1'!B22/'1'!B37</f>
        <v>0.44671260711143701</v>
      </c>
      <c r="C7" s="2">
        <f>'1'!C22/'1'!C37</f>
        <v>0.18551686401106324</v>
      </c>
      <c r="D7" s="2">
        <f>'1'!D22/'1'!D37</f>
        <v>0.4306209663051988</v>
      </c>
      <c r="E7" s="2">
        <f>'1'!E22/'1'!E37</f>
        <v>0.35383802391919877</v>
      </c>
      <c r="F7" s="2">
        <f>'1'!F22/'1'!F37</f>
        <v>0.26048954547824343</v>
      </c>
      <c r="G7" s="2">
        <f>'1'!G22/'1'!G37</f>
        <v>0.27695462811259819</v>
      </c>
    </row>
    <row r="8" spans="1:8" x14ac:dyDescent="0.25">
      <c r="A8" t="s">
        <v>44</v>
      </c>
      <c r="B8" s="3">
        <f>'1'!B10/'1'!B26</f>
        <v>0.8110629712389561</v>
      </c>
      <c r="C8" s="3">
        <f>'1'!C10/'1'!C26</f>
        <v>0.97198573349347295</v>
      </c>
      <c r="D8" s="3">
        <f>'1'!D10/'1'!D26</f>
        <v>1.8531589056231665</v>
      </c>
      <c r="E8" s="3">
        <f>'1'!E10/'1'!E26</f>
        <v>1.3881604860207228</v>
      </c>
      <c r="F8" s="3">
        <f>'1'!F10/'1'!F26</f>
        <v>1.2732790083655519</v>
      </c>
      <c r="G8" s="3">
        <f>'1'!G10/'1'!G26</f>
        <v>1.2841958477558226</v>
      </c>
    </row>
    <row r="9" spans="1:8" x14ac:dyDescent="0.25">
      <c r="A9" t="s">
        <v>45</v>
      </c>
      <c r="B9" s="2">
        <f>'2'!B25/'2'!B5</f>
        <v>7.0000144215887433E-2</v>
      </c>
      <c r="C9" s="2">
        <f>'2'!C25/'2'!C5</f>
        <v>6.7393154016108542E-2</v>
      </c>
      <c r="D9" s="2">
        <f>'2'!D25/'2'!D5</f>
        <v>7.7053989519642194E-2</v>
      </c>
      <c r="E9" s="2">
        <f>'2'!E25/'2'!E5</f>
        <v>7.9770675993381529E-2</v>
      </c>
      <c r="F9" s="2">
        <f>'2'!F25/'2'!F5</f>
        <v>6.9983016531077621E-2</v>
      </c>
      <c r="G9" s="2">
        <f>'2'!G25/'2'!G5</f>
        <v>6.9633303960423276E-2</v>
      </c>
    </row>
    <row r="10" spans="1:8" x14ac:dyDescent="0.25">
      <c r="A10" t="s">
        <v>46</v>
      </c>
      <c r="B10" s="2">
        <f>'2'!B12/'2'!B5</f>
        <v>0.21882500655572137</v>
      </c>
      <c r="C10" s="2">
        <f>'2'!C12/'2'!C5</f>
        <v>0.15661981953043541</v>
      </c>
      <c r="D10" s="2">
        <f>'2'!D12/'2'!D5</f>
        <v>0.16454258948510594</v>
      </c>
      <c r="E10" s="2">
        <f>'2'!E12/'2'!E5</f>
        <v>0.16747374132856244</v>
      </c>
      <c r="F10" s="2">
        <f>'2'!F12/'2'!F5</f>
        <v>0.16080240370090301</v>
      </c>
      <c r="G10" s="2">
        <f>'2'!G12/'2'!G5</f>
        <v>0.13473022054105649</v>
      </c>
    </row>
    <row r="11" spans="1:8" x14ac:dyDescent="0.25">
      <c r="A11" t="s">
        <v>81</v>
      </c>
      <c r="B11" s="2">
        <f>'2'!B25/('1'!B37+'1'!B22)</f>
        <v>8.1936685143578686E-2</v>
      </c>
      <c r="C11" s="2">
        <f>'2'!C25/('1'!C37+'1'!C22)</f>
        <v>0.12261946691945358</v>
      </c>
      <c r="D11" s="2">
        <f>'2'!D25/('1'!D37+'1'!D22)</f>
        <v>8.1564773570907384E-2</v>
      </c>
      <c r="E11" s="2">
        <f>'2'!E25/('1'!E37+'1'!E22)</f>
        <v>6.4658388621809185E-2</v>
      </c>
      <c r="F11" s="2">
        <f>'2'!F25/('1'!F37+'1'!F22)</f>
        <v>5.8514902295940328E-2</v>
      </c>
      <c r="G11" s="2">
        <f>'2'!G25/('1'!G37+'1'!G22)</f>
        <v>5.4891164079122826E-2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2020-04-12T16:10:25Z</dcterms:modified>
</cp:coreProperties>
</file>