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nik\Google Drive\Financial Statements\Checked &amp; Final\FS Template\Formate_3\Textile\Annual\"/>
    </mc:Choice>
  </mc:AlternateContent>
  <bookViews>
    <workbookView xWindow="0" yWindow="0" windowWidth="20490" windowHeight="7755" activeTab="2"/>
  </bookViews>
  <sheets>
    <sheet name="1" sheetId="1" r:id="rId1"/>
    <sheet name="2" sheetId="2" r:id="rId2"/>
    <sheet name="3" sheetId="3" r:id="rId3"/>
    <sheet name="Ratio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4" i="3" l="1"/>
  <c r="G28" i="3"/>
  <c r="G21" i="3"/>
  <c r="G17" i="3"/>
  <c r="G12" i="3"/>
  <c r="G29" i="2"/>
  <c r="G23" i="2"/>
  <c r="G9" i="2"/>
  <c r="G7" i="2"/>
  <c r="G44" i="1"/>
  <c r="G45" i="1"/>
  <c r="G38" i="1"/>
  <c r="G7" i="4" s="1"/>
  <c r="G24" i="1"/>
  <c r="G36" i="1" s="1"/>
  <c r="G42" i="1" s="1"/>
  <c r="G11" i="1"/>
  <c r="G6" i="1"/>
  <c r="G23" i="3" l="1"/>
  <c r="G13" i="2"/>
  <c r="G10" i="4" s="1"/>
  <c r="G25" i="3"/>
  <c r="G27" i="3"/>
  <c r="G8" i="4"/>
  <c r="G18" i="1"/>
  <c r="C28" i="3"/>
  <c r="D28" i="3"/>
  <c r="E28" i="3"/>
  <c r="F28" i="3"/>
  <c r="B28" i="3"/>
  <c r="C29" i="2"/>
  <c r="D29" i="2"/>
  <c r="E29" i="2"/>
  <c r="F29" i="2"/>
  <c r="B29" i="2"/>
  <c r="C45" i="1"/>
  <c r="D45" i="1"/>
  <c r="E45" i="1"/>
  <c r="F45" i="1"/>
  <c r="B45" i="1"/>
  <c r="G19" i="2" l="1"/>
  <c r="G21" i="2" s="1"/>
  <c r="G26" i="2" s="1"/>
  <c r="G5" i="4"/>
  <c r="G11" i="4"/>
  <c r="G28" i="2"/>
  <c r="G6" i="4"/>
  <c r="G9" i="4"/>
  <c r="B9" i="4"/>
  <c r="B10" i="4"/>
  <c r="F23" i="2" l="1"/>
  <c r="F7" i="2"/>
  <c r="F9" i="2"/>
  <c r="F21" i="3"/>
  <c r="F12" i="3"/>
  <c r="F27" i="3" s="1"/>
  <c r="F17" i="3"/>
  <c r="F6" i="1"/>
  <c r="F11" i="1"/>
  <c r="F38" i="1"/>
  <c r="F24" i="1"/>
  <c r="F36" i="1" s="1"/>
  <c r="F44" i="1" l="1"/>
  <c r="F7" i="4"/>
  <c r="F8" i="4"/>
  <c r="F13" i="2"/>
  <c r="F42" i="1"/>
  <c r="F23" i="3"/>
  <c r="F25" i="3" s="1"/>
  <c r="F18" i="1"/>
  <c r="F19" i="2" l="1"/>
  <c r="F21" i="2" s="1"/>
  <c r="F26" i="2" s="1"/>
  <c r="F10" i="4"/>
  <c r="F28" i="2" l="1"/>
  <c r="F6" i="4"/>
  <c r="F11" i="4"/>
  <c r="F5" i="4"/>
  <c r="F9" i="4"/>
  <c r="B21" i="3"/>
  <c r="C21" i="3"/>
  <c r="D21" i="3"/>
  <c r="E21" i="3"/>
  <c r="B17" i="3"/>
  <c r="C17" i="3"/>
  <c r="D17" i="3"/>
  <c r="E17" i="3"/>
  <c r="B12" i="3"/>
  <c r="B27" i="3" s="1"/>
  <c r="C12" i="3"/>
  <c r="C27" i="3" s="1"/>
  <c r="D12" i="3"/>
  <c r="D27" i="3" s="1"/>
  <c r="E12" i="3"/>
  <c r="E27" i="3" s="1"/>
  <c r="C9" i="2"/>
  <c r="D9" i="2"/>
  <c r="E9" i="2"/>
  <c r="B7" i="2"/>
  <c r="B13" i="2" s="1"/>
  <c r="C7" i="2"/>
  <c r="D7" i="2"/>
  <c r="E7" i="2"/>
  <c r="B24" i="1"/>
  <c r="B36" i="1" s="1"/>
  <c r="D24" i="1"/>
  <c r="D36" i="1" s="1"/>
  <c r="E24" i="1"/>
  <c r="E36" i="1" s="1"/>
  <c r="C24" i="1"/>
  <c r="C36" i="1" s="1"/>
  <c r="B38" i="1"/>
  <c r="B7" i="4" s="1"/>
  <c r="D38" i="1"/>
  <c r="E38" i="1"/>
  <c r="C38" i="1"/>
  <c r="B11" i="1"/>
  <c r="D11" i="1"/>
  <c r="E11" i="1"/>
  <c r="C11" i="1"/>
  <c r="B6" i="1"/>
  <c r="D6" i="1"/>
  <c r="E6" i="1"/>
  <c r="C6" i="1"/>
  <c r="C44" i="1" l="1"/>
  <c r="C7" i="4"/>
  <c r="E44" i="1"/>
  <c r="E7" i="4"/>
  <c r="D44" i="1"/>
  <c r="D7" i="4"/>
  <c r="E13" i="2"/>
  <c r="E19" i="2" s="1"/>
  <c r="E21" i="2" s="1"/>
  <c r="E26" i="2" s="1"/>
  <c r="D13" i="2"/>
  <c r="D19" i="2" s="1"/>
  <c r="D21" i="2" s="1"/>
  <c r="D26" i="2" s="1"/>
  <c r="B44" i="1"/>
  <c r="B8" i="4"/>
  <c r="B19" i="2"/>
  <c r="B21" i="2" s="1"/>
  <c r="B26" i="2" s="1"/>
  <c r="B28" i="2" s="1"/>
  <c r="D42" i="1"/>
  <c r="C18" i="1"/>
  <c r="C8" i="4"/>
  <c r="C42" i="1"/>
  <c r="B42" i="1"/>
  <c r="B18" i="1"/>
  <c r="E18" i="1"/>
  <c r="E8" i="4"/>
  <c r="D18" i="1"/>
  <c r="D8" i="4"/>
  <c r="E42" i="1"/>
  <c r="B23" i="3"/>
  <c r="B25" i="3" s="1"/>
  <c r="E23" i="3"/>
  <c r="E25" i="3" s="1"/>
  <c r="D23" i="3"/>
  <c r="D25" i="3" s="1"/>
  <c r="C13" i="2"/>
  <c r="C23" i="3"/>
  <c r="C25" i="3" s="1"/>
  <c r="D10" i="4" l="1"/>
  <c r="E10" i="4"/>
  <c r="B11" i="4"/>
  <c r="B6" i="4"/>
  <c r="B5" i="4"/>
  <c r="E28" i="2"/>
  <c r="E9" i="4"/>
  <c r="E5" i="4"/>
  <c r="E11" i="4"/>
  <c r="E6" i="4"/>
  <c r="C19" i="2"/>
  <c r="C21" i="2" s="1"/>
  <c r="C26" i="2" s="1"/>
  <c r="C10" i="4"/>
  <c r="D28" i="2"/>
  <c r="D9" i="4"/>
  <c r="D5" i="4"/>
  <c r="D11" i="4"/>
  <c r="D6" i="4"/>
  <c r="C28" i="2" l="1"/>
  <c r="C11" i="4"/>
  <c r="C6" i="4"/>
  <c r="C9" i="4"/>
  <c r="C5" i="4"/>
</calcChain>
</file>

<file path=xl/sharedStrings.xml><?xml version="1.0" encoding="utf-8"?>
<sst xmlns="http://schemas.openxmlformats.org/spreadsheetml/2006/main" count="88" uniqueCount="81">
  <si>
    <t>ASSETS</t>
  </si>
  <si>
    <t>NON CURRENT ASSETS</t>
  </si>
  <si>
    <t>CURRENT ASSETS</t>
  </si>
  <si>
    <t>Gross Profit</t>
  </si>
  <si>
    <t>Operating Profit</t>
  </si>
  <si>
    <t>Income Tax</t>
  </si>
  <si>
    <t>Contribution to WPPF</t>
  </si>
  <si>
    <t>Property,Plant  and  Equipment</t>
  </si>
  <si>
    <t>Financial Expenses</t>
  </si>
  <si>
    <t>Capital work in progress</t>
  </si>
  <si>
    <t>Retained Earnings</t>
  </si>
  <si>
    <t>Advance, deposits &amp; prepayments</t>
  </si>
  <si>
    <t>Tax paid</t>
  </si>
  <si>
    <t>Cash payment for cost &amp; expenses</t>
  </si>
  <si>
    <t>Paid up capital</t>
  </si>
  <si>
    <t>Inventories</t>
  </si>
  <si>
    <t>Collection from turnover</t>
  </si>
  <si>
    <t>Other income</t>
  </si>
  <si>
    <t>Acquisition of fixed assets</t>
  </si>
  <si>
    <t>Security Deposit</t>
  </si>
  <si>
    <t>STD account (IPO)</t>
  </si>
  <si>
    <t>Trade and other payables</t>
  </si>
  <si>
    <t>Short term borrowings</t>
  </si>
  <si>
    <t>Refundable share subscription money</t>
  </si>
  <si>
    <t>Provision for expenses</t>
  </si>
  <si>
    <t>Warehouse, distribution &amp; selling expenses</t>
  </si>
  <si>
    <t>Administrative expenses</t>
  </si>
  <si>
    <t>Other non-operation income</t>
  </si>
  <si>
    <t>Collection form other non operating income</t>
  </si>
  <si>
    <t>Paid for other operating activities</t>
  </si>
  <si>
    <t>Increse/decrease in short term loan from bank</t>
  </si>
  <si>
    <t>Provision for income tax</t>
  </si>
  <si>
    <t>Increase in capital work in progress</t>
  </si>
  <si>
    <t>Ratio</t>
  </si>
  <si>
    <t>Debt to Equity</t>
  </si>
  <si>
    <t>Current Ratio</t>
  </si>
  <si>
    <t>Net Margin</t>
  </si>
  <si>
    <t>Operating Margin</t>
  </si>
  <si>
    <t>Other Payable</t>
  </si>
  <si>
    <t>Payable for other finance</t>
  </si>
  <si>
    <t>Bank Loan</t>
  </si>
  <si>
    <t>Foreign Exchange Gain/(Loss)</t>
  </si>
  <si>
    <t>Deferred Tax</t>
  </si>
  <si>
    <t>Current portion of long term loan</t>
  </si>
  <si>
    <t>Share Money Deposit</t>
  </si>
  <si>
    <t>As at year end</t>
  </si>
  <si>
    <t>Balance Sheet</t>
  </si>
  <si>
    <t>Liabilities and Capital</t>
  </si>
  <si>
    <t>Liabilities</t>
  </si>
  <si>
    <t>Non Current Liabilities</t>
  </si>
  <si>
    <t>Current Liabilities</t>
  </si>
  <si>
    <t>Shareholders’ Equity</t>
  </si>
  <si>
    <t>Net assets value per share</t>
  </si>
  <si>
    <t>Shares to calculate NAVPS</t>
  </si>
  <si>
    <t>Income Statement</t>
  </si>
  <si>
    <t>Net Revenues</t>
  </si>
  <si>
    <t>Cost of goods sold</t>
  </si>
  <si>
    <t>Operating Incomes/Expenses</t>
  </si>
  <si>
    <t>Non-Operating Income/(Expenses)</t>
  </si>
  <si>
    <t>Profit Before contribution to WPPF</t>
  </si>
  <si>
    <t>Profit Before Taxation</t>
  </si>
  <si>
    <t>Provision for Taxation</t>
  </si>
  <si>
    <t>Net Profit</t>
  </si>
  <si>
    <t>Earnings per share (par value Taka 10)</t>
  </si>
  <si>
    <t>Shares to Calculate EPS</t>
  </si>
  <si>
    <t>-</t>
  </si>
  <si>
    <t>Cash Flow Statement</t>
  </si>
  <si>
    <t>Net Cash Flows - Operating Activities</t>
  </si>
  <si>
    <t>Net Cash Flows - Investment Activities</t>
  </si>
  <si>
    <t>Net Cash Flows - Financing Activities</t>
  </si>
  <si>
    <t>Net Change in Cash Flows</t>
  </si>
  <si>
    <t>Cash and Cash Equivalents at Beginning Period</t>
  </si>
  <si>
    <t>Cash and Cash Equivalents at End of Period</t>
  </si>
  <si>
    <t>Net Operating Cash Flow Per Share</t>
  </si>
  <si>
    <t>Shares to Calculate NOCFPS</t>
  </si>
  <si>
    <t>Return on Asset (ROA)</t>
  </si>
  <si>
    <t>Return on Equity (ROE)</t>
  </si>
  <si>
    <t>Return on Invested Capital (ROIC)</t>
  </si>
  <si>
    <t>Familytex (BD) Limited</t>
  </si>
  <si>
    <t>Trade &amp; other receivables</t>
  </si>
  <si>
    <t>Cash &amp; Cash equivalents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</si>
</sst>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1" formatCode="_(* #,##0_);_(* \(#,##0\);_(* &quot;-&quot;_);_(@_)"/>
    <numFmt numFmtId="43" formatCode="_(* #,##0.00_);_(* \(#,##0.00\);_(* &quot;-&quot;??_);_(@_)"/>
    <numFmt numFmtId="164" formatCode="0.0%"/>
    <numFmt numFmtId="165" formatCode="0.0"/>
    <numFmt numFmtId="166" formatCode="[$-409]d\-mmm\-yy;@"/>
    <numFmt numFmtId="167" formatCode="_(* #,##0.00_);_(* \(#,##0.00\);_(* &quot;-&quot;_);_(@_)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32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Border="1"/>
    <xf numFmtId="164" fontId="0" fillId="0" borderId="0" xfId="1" applyNumberFormat="1" applyFont="1"/>
    <xf numFmtId="9" fontId="0" fillId="0" borderId="0" xfId="0" applyNumberFormat="1"/>
    <xf numFmtId="165" fontId="0" fillId="0" borderId="0" xfId="0" applyNumberFormat="1"/>
    <xf numFmtId="41" fontId="0" fillId="0" borderId="0" xfId="0" applyNumberFormat="1"/>
    <xf numFmtId="41" fontId="1" fillId="0" borderId="0" xfId="0" applyNumberFormat="1" applyFont="1"/>
    <xf numFmtId="41" fontId="0" fillId="0" borderId="0" xfId="0" applyNumberFormat="1" applyFont="1"/>
    <xf numFmtId="41" fontId="0" fillId="0" borderId="0" xfId="0" applyNumberFormat="1" applyFill="1"/>
    <xf numFmtId="41" fontId="1" fillId="0" borderId="0" xfId="0" applyNumberFormat="1" applyFont="1" applyFill="1"/>
    <xf numFmtId="166" fontId="0" fillId="0" borderId="0" xfId="0" applyNumberFormat="1"/>
    <xf numFmtId="167" fontId="1" fillId="0" borderId="0" xfId="0" applyNumberFormat="1" applyFont="1"/>
    <xf numFmtId="167" fontId="0" fillId="0" borderId="0" xfId="0" applyNumberFormat="1"/>
    <xf numFmtId="0" fontId="0" fillId="0" borderId="0" xfId="0" applyNumberFormat="1"/>
    <xf numFmtId="0" fontId="1" fillId="0" borderId="0" xfId="0" applyNumberFormat="1" applyFont="1"/>
    <xf numFmtId="0" fontId="0" fillId="0" borderId="0" xfId="0" applyNumberFormat="1" applyFont="1"/>
    <xf numFmtId="43" fontId="1" fillId="0" borderId="0" xfId="0" applyNumberFormat="1" applyFont="1"/>
    <xf numFmtId="41" fontId="4" fillId="0" borderId="0" xfId="0" applyNumberFormat="1" applyFont="1"/>
    <xf numFmtId="41" fontId="1" fillId="0" borderId="1" xfId="0" applyNumberFormat="1" applyFont="1" applyBorder="1"/>
    <xf numFmtId="41" fontId="3" fillId="0" borderId="1" xfId="0" applyNumberFormat="1" applyFont="1" applyBorder="1"/>
    <xf numFmtId="0" fontId="0" fillId="0" borderId="0" xfId="0" applyNumberFormat="1" applyFont="1" applyAlignment="1">
      <alignment horizontal="left" indent="1"/>
    </xf>
    <xf numFmtId="0" fontId="1" fillId="0" borderId="0" xfId="0" applyFont="1" applyBorder="1"/>
    <xf numFmtId="0" fontId="1" fillId="0" borderId="2" xfId="0" applyFont="1" applyBorder="1" applyAlignment="1">
      <alignment horizontal="left"/>
    </xf>
    <xf numFmtId="0" fontId="6" fillId="0" borderId="0" xfId="0" applyFont="1"/>
    <xf numFmtId="0" fontId="2" fillId="0" borderId="2" xfId="0" applyFont="1" applyBorder="1" applyAlignment="1">
      <alignment horizontal="left"/>
    </xf>
    <xf numFmtId="0" fontId="7" fillId="0" borderId="0" xfId="0" applyFont="1" applyAlignment="1">
      <alignment horizontal="left"/>
    </xf>
    <xf numFmtId="0" fontId="1" fillId="0" borderId="2" xfId="0" applyFont="1" applyBorder="1"/>
    <xf numFmtId="0" fontId="1" fillId="0" borderId="3" xfId="0" applyFont="1" applyBorder="1"/>
    <xf numFmtId="0" fontId="2" fillId="0" borderId="0" xfId="0" applyFont="1"/>
    <xf numFmtId="41" fontId="0" fillId="0" borderId="2" xfId="0" applyNumberFormat="1" applyFont="1" applyBorder="1"/>
  </cellXfs>
  <cellStyles count="2">
    <cellStyle name="Normal" xfId="0" builtinId="0"/>
    <cellStyle name="Percent" xfId="1" builtinId="5"/>
  </cellStyles>
  <dxfs count="2"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47"/>
  <sheetViews>
    <sheetView workbookViewId="0">
      <pane xSplit="1" ySplit="4" topLeftCell="B5" activePane="bottomRight" state="frozen"/>
      <selection pane="topRight" activeCell="B1" sqref="B1"/>
      <selection pane="bottomLeft" activeCell="A6" sqref="A6"/>
      <selection pane="bottomRight" activeCell="I4" sqref="I4"/>
    </sheetView>
  </sheetViews>
  <sheetFormatPr defaultRowHeight="15" x14ac:dyDescent="0.25"/>
  <cols>
    <col min="1" max="1" width="42.85546875" style="15" customWidth="1"/>
    <col min="2" max="2" width="14.140625" style="7" bestFit="1" customWidth="1"/>
    <col min="3" max="5" width="14.42578125" style="7" bestFit="1" customWidth="1"/>
    <col min="6" max="7" width="14.28515625" style="7" bestFit="1" customWidth="1"/>
    <col min="8" max="16384" width="9.140625" style="7"/>
  </cols>
  <sheetData>
    <row r="1" spans="1:7" x14ac:dyDescent="0.25">
      <c r="A1" s="23" t="s">
        <v>78</v>
      </c>
    </row>
    <row r="2" spans="1:7" x14ac:dyDescent="0.25">
      <c r="A2" s="23" t="s">
        <v>46</v>
      </c>
      <c r="B2"/>
      <c r="C2"/>
      <c r="D2"/>
      <c r="E2"/>
      <c r="F2"/>
    </row>
    <row r="3" spans="1:7" x14ac:dyDescent="0.25">
      <c r="A3" t="s">
        <v>45</v>
      </c>
      <c r="B3"/>
      <c r="C3"/>
      <c r="D3"/>
      <c r="E3"/>
      <c r="F3"/>
    </row>
    <row r="4" spans="1:7" s="12" customFormat="1" x14ac:dyDescent="0.25">
      <c r="A4"/>
      <c r="B4">
        <v>2013</v>
      </c>
      <c r="C4">
        <v>2014</v>
      </c>
      <c r="D4">
        <v>2016</v>
      </c>
      <c r="E4">
        <v>2017</v>
      </c>
      <c r="F4">
        <v>2018</v>
      </c>
      <c r="G4">
        <v>2019</v>
      </c>
    </row>
    <row r="5" spans="1:7" x14ac:dyDescent="0.25">
      <c r="A5" s="24" t="s">
        <v>0</v>
      </c>
    </row>
    <row r="6" spans="1:7" x14ac:dyDescent="0.25">
      <c r="A6" s="25" t="s">
        <v>1</v>
      </c>
      <c r="B6" s="8">
        <f t="shared" ref="B6" si="0">SUM(B7:B9)</f>
        <v>1665724305</v>
      </c>
      <c r="C6" s="8">
        <f>SUM(C7:C9)</f>
        <v>1620988877</v>
      </c>
      <c r="D6" s="8">
        <f t="shared" ref="D6:E6" si="1">SUM(D7:D9)</f>
        <v>1673636128</v>
      </c>
      <c r="E6" s="8">
        <f t="shared" si="1"/>
        <v>1620630332</v>
      </c>
      <c r="F6" s="8">
        <f t="shared" ref="F6:G6" si="2">SUM(F7:F9)</f>
        <v>1524251360</v>
      </c>
      <c r="G6" s="8">
        <f t="shared" si="2"/>
        <v>1433719419</v>
      </c>
    </row>
    <row r="7" spans="1:7" x14ac:dyDescent="0.25">
      <c r="A7" s="15" t="s">
        <v>7</v>
      </c>
      <c r="B7" s="7">
        <v>1662894707</v>
      </c>
      <c r="C7" s="9">
        <v>1618159279</v>
      </c>
      <c r="D7" s="9">
        <v>1670806530</v>
      </c>
      <c r="E7" s="7">
        <v>1567677228</v>
      </c>
      <c r="F7" s="7">
        <v>1471863256</v>
      </c>
      <c r="G7" s="7">
        <v>1380795625</v>
      </c>
    </row>
    <row r="8" spans="1:7" x14ac:dyDescent="0.25">
      <c r="A8" s="15" t="s">
        <v>19</v>
      </c>
      <c r="B8" s="7">
        <v>2829598</v>
      </c>
      <c r="C8" s="9">
        <v>2829598</v>
      </c>
      <c r="D8" s="9">
        <v>2829598</v>
      </c>
      <c r="E8" s="7">
        <v>2829598</v>
      </c>
      <c r="F8" s="7">
        <v>2829598</v>
      </c>
      <c r="G8" s="7">
        <v>2829598</v>
      </c>
    </row>
    <row r="9" spans="1:7" x14ac:dyDescent="0.25">
      <c r="A9" s="15" t="s">
        <v>9</v>
      </c>
      <c r="B9" s="7">
        <v>0</v>
      </c>
      <c r="C9" s="9">
        <v>0</v>
      </c>
      <c r="D9" s="9">
        <v>0</v>
      </c>
      <c r="E9" s="7">
        <v>50123506</v>
      </c>
      <c r="F9" s="7">
        <v>49558506</v>
      </c>
      <c r="G9" s="7">
        <v>50094196</v>
      </c>
    </row>
    <row r="10" spans="1:7" x14ac:dyDescent="0.25">
      <c r="C10" s="9"/>
      <c r="D10" s="9"/>
      <c r="E10" s="9"/>
      <c r="F10" s="9"/>
    </row>
    <row r="11" spans="1:7" x14ac:dyDescent="0.25">
      <c r="A11" s="25" t="s">
        <v>2</v>
      </c>
      <c r="B11" s="8">
        <f t="shared" ref="B11" si="3">SUM(B12:B16)</f>
        <v>1612630090</v>
      </c>
      <c r="C11" s="8">
        <f>SUM(C12:C16)</f>
        <v>2506538595</v>
      </c>
      <c r="D11" s="8">
        <f t="shared" ref="D11:E11" si="4">SUM(D12:D16)</f>
        <v>2634191974</v>
      </c>
      <c r="E11" s="8">
        <f t="shared" si="4"/>
        <v>2704461671</v>
      </c>
      <c r="F11" s="8">
        <f t="shared" ref="F11:G11" si="5">SUM(F12:F16)</f>
        <v>2832852296</v>
      </c>
      <c r="G11" s="8">
        <f t="shared" si="5"/>
        <v>2985350968</v>
      </c>
    </row>
    <row r="12" spans="1:7" x14ac:dyDescent="0.25">
      <c r="A12" s="17" t="s">
        <v>15</v>
      </c>
      <c r="B12" s="9">
        <v>662404979</v>
      </c>
      <c r="C12" s="9">
        <v>1155137970</v>
      </c>
      <c r="D12" s="9">
        <v>1203914530</v>
      </c>
      <c r="E12" s="9">
        <v>1105123796</v>
      </c>
      <c r="F12" s="9">
        <v>1210145326</v>
      </c>
      <c r="G12" s="7">
        <v>1338289483</v>
      </c>
    </row>
    <row r="13" spans="1:7" x14ac:dyDescent="0.25">
      <c r="A13" s="17" t="s">
        <v>79</v>
      </c>
      <c r="B13" s="9">
        <v>909839386</v>
      </c>
      <c r="C13" s="9">
        <v>1312130173</v>
      </c>
      <c r="D13" s="9">
        <v>1290104498</v>
      </c>
      <c r="E13" s="9">
        <v>1461801337</v>
      </c>
      <c r="F13" s="9">
        <v>1449214708</v>
      </c>
      <c r="G13" s="7">
        <v>1458982389</v>
      </c>
    </row>
    <row r="14" spans="1:7" x14ac:dyDescent="0.25">
      <c r="A14" s="17" t="s">
        <v>11</v>
      </c>
      <c r="B14" s="9">
        <v>23308254</v>
      </c>
      <c r="C14" s="9">
        <v>29024669</v>
      </c>
      <c r="D14" s="9">
        <v>115739447</v>
      </c>
      <c r="E14" s="9">
        <v>126593860</v>
      </c>
      <c r="F14" s="9">
        <v>170000121</v>
      </c>
      <c r="G14" s="7">
        <v>183678532</v>
      </c>
    </row>
    <row r="15" spans="1:7" x14ac:dyDescent="0.25">
      <c r="A15" s="17" t="s">
        <v>80</v>
      </c>
      <c r="B15" s="9">
        <v>16987513</v>
      </c>
      <c r="C15" s="9">
        <v>10173368</v>
      </c>
      <c r="D15" s="9">
        <v>24361084</v>
      </c>
      <c r="E15" s="9">
        <v>10870263</v>
      </c>
      <c r="F15" s="9">
        <v>3419726</v>
      </c>
      <c r="G15" s="7">
        <v>4328149</v>
      </c>
    </row>
    <row r="16" spans="1:7" x14ac:dyDescent="0.25">
      <c r="A16" s="17" t="s">
        <v>20</v>
      </c>
      <c r="B16" s="9">
        <v>89958</v>
      </c>
      <c r="C16" s="9">
        <v>72415</v>
      </c>
      <c r="D16" s="9">
        <v>72415</v>
      </c>
      <c r="E16" s="9">
        <v>72415</v>
      </c>
      <c r="F16" s="9">
        <v>72415</v>
      </c>
      <c r="G16" s="9">
        <v>72415</v>
      </c>
    </row>
    <row r="18" spans="1:7" x14ac:dyDescent="0.25">
      <c r="A18" s="16"/>
      <c r="B18" s="8">
        <f t="shared" ref="B18" si="6">B11+B6</f>
        <v>3278354395</v>
      </c>
      <c r="C18" s="8">
        <f>C11+C6</f>
        <v>4127527472</v>
      </c>
      <c r="D18" s="8">
        <f t="shared" ref="D18:E18" si="7">D11+D6</f>
        <v>4307828102</v>
      </c>
      <c r="E18" s="8">
        <f t="shared" si="7"/>
        <v>4325092003</v>
      </c>
      <c r="F18" s="8">
        <f t="shared" ref="F18:G18" si="8">F11+F6</f>
        <v>4357103656</v>
      </c>
      <c r="G18" s="8">
        <f t="shared" si="8"/>
        <v>4419070387</v>
      </c>
    </row>
    <row r="20" spans="1:7" ht="15.75" x14ac:dyDescent="0.25">
      <c r="A20" s="26" t="s">
        <v>47</v>
      </c>
      <c r="B20" s="8"/>
      <c r="C20" s="8"/>
      <c r="D20" s="8"/>
      <c r="E20" s="8"/>
      <c r="F20" s="8"/>
    </row>
    <row r="21" spans="1:7" ht="15.75" x14ac:dyDescent="0.25">
      <c r="A21" s="27" t="s">
        <v>48</v>
      </c>
      <c r="B21" s="8"/>
      <c r="C21" s="8"/>
      <c r="D21" s="8"/>
      <c r="E21" s="8"/>
      <c r="F21" s="8"/>
    </row>
    <row r="22" spans="1:7" x14ac:dyDescent="0.25">
      <c r="A22" s="25" t="s">
        <v>49</v>
      </c>
      <c r="B22" s="8"/>
      <c r="C22" s="8">
        <v>0</v>
      </c>
      <c r="D22" s="8">
        <v>0</v>
      </c>
      <c r="E22" s="8">
        <v>0</v>
      </c>
      <c r="F22" s="8"/>
    </row>
    <row r="24" spans="1:7" x14ac:dyDescent="0.25">
      <c r="A24" s="25" t="s">
        <v>50</v>
      </c>
      <c r="B24" s="8">
        <f>SUM(B25:B34)</f>
        <v>257409596</v>
      </c>
      <c r="C24" s="8">
        <f>SUM(C25:C34)</f>
        <v>194595696</v>
      </c>
      <c r="D24" s="8">
        <f t="shared" ref="D24:E24" si="9">SUM(D25:D34)</f>
        <v>122607719</v>
      </c>
      <c r="E24" s="8">
        <f t="shared" si="9"/>
        <v>153928876</v>
      </c>
      <c r="F24" s="8">
        <f t="shared" ref="F24:G24" si="10">SUM(F25:F34)</f>
        <v>210195193</v>
      </c>
      <c r="G24" s="8">
        <f t="shared" si="10"/>
        <v>300264821</v>
      </c>
    </row>
    <row r="25" spans="1:7" x14ac:dyDescent="0.25">
      <c r="A25" s="17" t="s">
        <v>21</v>
      </c>
      <c r="B25" s="9">
        <v>236302304</v>
      </c>
      <c r="C25" s="9">
        <v>101921530</v>
      </c>
      <c r="D25" s="9">
        <v>53843405</v>
      </c>
      <c r="E25" s="9">
        <v>56247468</v>
      </c>
      <c r="F25" s="9">
        <v>39790948</v>
      </c>
      <c r="G25" s="7">
        <v>35955432</v>
      </c>
    </row>
    <row r="26" spans="1:7" x14ac:dyDescent="0.25">
      <c r="A26" s="17" t="s">
        <v>43</v>
      </c>
      <c r="B26" s="9">
        <v>0</v>
      </c>
      <c r="C26" s="9"/>
      <c r="D26" s="9"/>
      <c r="E26" s="9"/>
      <c r="F26" s="9"/>
    </row>
    <row r="27" spans="1:7" x14ac:dyDescent="0.25">
      <c r="A27" s="17" t="s">
        <v>22</v>
      </c>
      <c r="B27" s="9">
        <v>1864550</v>
      </c>
      <c r="C27" s="9">
        <v>73532707</v>
      </c>
      <c r="D27" s="9">
        <v>54340500</v>
      </c>
      <c r="E27" s="9">
        <v>78792595</v>
      </c>
      <c r="F27" s="9">
        <v>116100013</v>
      </c>
      <c r="G27" s="7">
        <v>190373353</v>
      </c>
    </row>
    <row r="28" spans="1:7" x14ac:dyDescent="0.25">
      <c r="A28" s="17" t="s">
        <v>40</v>
      </c>
      <c r="B28" s="9">
        <v>0</v>
      </c>
      <c r="C28" s="9"/>
      <c r="D28" s="9"/>
      <c r="E28" s="9"/>
      <c r="F28" s="9"/>
    </row>
    <row r="29" spans="1:7" x14ac:dyDescent="0.25">
      <c r="A29" s="17" t="s">
        <v>38</v>
      </c>
      <c r="B29" s="9">
        <v>0</v>
      </c>
      <c r="C29" s="9"/>
      <c r="D29" s="9"/>
      <c r="E29" s="9"/>
      <c r="F29" s="9">
        <v>15000000</v>
      </c>
      <c r="G29" s="7">
        <v>15000000</v>
      </c>
    </row>
    <row r="30" spans="1:7" x14ac:dyDescent="0.25">
      <c r="A30" s="15" t="s">
        <v>23</v>
      </c>
      <c r="B30" s="7">
        <v>0</v>
      </c>
      <c r="C30" s="10">
        <v>72415</v>
      </c>
      <c r="D30" s="7">
        <v>72414</v>
      </c>
      <c r="E30" s="7">
        <v>72415</v>
      </c>
      <c r="F30" s="7">
        <v>72415</v>
      </c>
      <c r="G30" s="7">
        <v>72415</v>
      </c>
    </row>
    <row r="31" spans="1:7" x14ac:dyDescent="0.25">
      <c r="A31" s="15" t="s">
        <v>39</v>
      </c>
      <c r="B31" s="7">
        <v>0</v>
      </c>
      <c r="C31" s="10"/>
      <c r="F31" s="7">
        <v>39231817</v>
      </c>
      <c r="G31" s="7">
        <v>58863621</v>
      </c>
    </row>
    <row r="32" spans="1:7" x14ac:dyDescent="0.25">
      <c r="A32" s="15" t="s">
        <v>44</v>
      </c>
      <c r="B32" s="7">
        <v>89958</v>
      </c>
      <c r="C32" s="10"/>
    </row>
    <row r="33" spans="1:7" x14ac:dyDescent="0.25">
      <c r="A33" s="17" t="s">
        <v>24</v>
      </c>
      <c r="B33" s="7">
        <v>19152784</v>
      </c>
      <c r="C33" s="10">
        <v>19069044</v>
      </c>
      <c r="D33" s="7">
        <v>14351400</v>
      </c>
      <c r="E33" s="7">
        <v>14900833</v>
      </c>
    </row>
    <row r="34" spans="1:7" x14ac:dyDescent="0.25">
      <c r="A34" s="17" t="s">
        <v>31</v>
      </c>
      <c r="C34" s="10">
        <v>0</v>
      </c>
      <c r="D34" s="7">
        <v>0</v>
      </c>
      <c r="E34" s="7">
        <v>3915565</v>
      </c>
    </row>
    <row r="35" spans="1:7" x14ac:dyDescent="0.25">
      <c r="C35" s="10"/>
    </row>
    <row r="36" spans="1:7" x14ac:dyDescent="0.25">
      <c r="A36" s="16"/>
      <c r="B36" s="11">
        <f>B24+B22</f>
        <v>257409596</v>
      </c>
      <c r="C36" s="11">
        <f>C24+C22</f>
        <v>194595696</v>
      </c>
      <c r="D36" s="11">
        <f t="shared" ref="D36:E36" si="11">D24+D22</f>
        <v>122607719</v>
      </c>
      <c r="E36" s="11">
        <f t="shared" si="11"/>
        <v>153928876</v>
      </c>
      <c r="F36" s="11">
        <f t="shared" ref="F36:G36" si="12">F24+F22</f>
        <v>210195193</v>
      </c>
      <c r="G36" s="11">
        <f t="shared" si="12"/>
        <v>300264821</v>
      </c>
    </row>
    <row r="37" spans="1:7" x14ac:dyDescent="0.25">
      <c r="A37" s="16"/>
      <c r="C37" s="10"/>
    </row>
    <row r="38" spans="1:7" x14ac:dyDescent="0.25">
      <c r="A38" s="25" t="s">
        <v>51</v>
      </c>
      <c r="B38" s="8">
        <f t="shared" ref="B38" si="13">SUM(B39:B40)</f>
        <v>3020944799</v>
      </c>
      <c r="C38" s="8">
        <f>SUM(C39:C40)</f>
        <v>3932931776</v>
      </c>
      <c r="D38" s="8">
        <f t="shared" ref="D38:E38" si="14">SUM(D39:D40)</f>
        <v>4185220383</v>
      </c>
      <c r="E38" s="8">
        <f t="shared" si="14"/>
        <v>4171163127</v>
      </c>
      <c r="F38" s="8">
        <f t="shared" ref="F38:G38" si="15">SUM(F39:F40)</f>
        <v>4146908462</v>
      </c>
      <c r="G38" s="8">
        <f t="shared" si="15"/>
        <v>4118805566</v>
      </c>
    </row>
    <row r="39" spans="1:7" x14ac:dyDescent="0.25">
      <c r="A39" s="15" t="s">
        <v>14</v>
      </c>
      <c r="B39" s="7">
        <v>1390623000</v>
      </c>
      <c r="C39" s="7">
        <v>2781246000</v>
      </c>
      <c r="D39" s="7">
        <v>3059370600</v>
      </c>
      <c r="E39" s="7">
        <v>3212339130</v>
      </c>
      <c r="F39" s="7">
        <v>3372956080</v>
      </c>
      <c r="G39" s="7">
        <v>3541603880</v>
      </c>
    </row>
    <row r="40" spans="1:7" x14ac:dyDescent="0.25">
      <c r="A40" s="15" t="s">
        <v>10</v>
      </c>
      <c r="B40" s="7">
        <v>1630321799</v>
      </c>
      <c r="C40" s="7">
        <v>1151685776</v>
      </c>
      <c r="D40" s="7">
        <v>1125849783</v>
      </c>
      <c r="E40" s="7">
        <v>958823997</v>
      </c>
      <c r="F40" s="7">
        <v>773952382</v>
      </c>
      <c r="G40" s="7">
        <v>577201686</v>
      </c>
    </row>
    <row r="42" spans="1:7" x14ac:dyDescent="0.25">
      <c r="A42" s="16"/>
      <c r="B42" s="8">
        <f>B36+B38</f>
        <v>3278354395</v>
      </c>
      <c r="C42" s="8">
        <f>C36+C38</f>
        <v>4127527472</v>
      </c>
      <c r="D42" s="8">
        <f>D36+D38</f>
        <v>4307828102</v>
      </c>
      <c r="E42" s="8">
        <f>E36+E38</f>
        <v>4325092003</v>
      </c>
      <c r="F42" s="8">
        <f>F36+F38+1</f>
        <v>4357103656</v>
      </c>
      <c r="G42" s="8">
        <f>G36+G38</f>
        <v>4419070387</v>
      </c>
    </row>
    <row r="43" spans="1:7" x14ac:dyDescent="0.25">
      <c r="C43" s="10"/>
    </row>
    <row r="44" spans="1:7" s="14" customFormat="1" x14ac:dyDescent="0.25">
      <c r="A44" s="28" t="s">
        <v>52</v>
      </c>
      <c r="B44" s="13">
        <f t="shared" ref="B44:G44" si="16">B38/(B39/10)</f>
        <v>21.723679235853282</v>
      </c>
      <c r="C44" s="13">
        <f t="shared" si="16"/>
        <v>14.140898633202529</v>
      </c>
      <c r="D44" s="13">
        <f t="shared" si="16"/>
        <v>13.680004583295663</v>
      </c>
      <c r="E44" s="13">
        <f t="shared" si="16"/>
        <v>12.98481560693749</v>
      </c>
      <c r="F44" s="13">
        <f t="shared" si="16"/>
        <v>12.294581855332074</v>
      </c>
      <c r="G44" s="13">
        <f t="shared" si="16"/>
        <v>11.629774829589355</v>
      </c>
    </row>
    <row r="45" spans="1:7" x14ac:dyDescent="0.25">
      <c r="A45" s="28" t="s">
        <v>53</v>
      </c>
      <c r="B45" s="8">
        <f>B39/10</f>
        <v>139062300</v>
      </c>
      <c r="C45" s="8">
        <f t="shared" ref="C45:F45" si="17">C39/10</f>
        <v>278124600</v>
      </c>
      <c r="D45" s="8">
        <f t="shared" si="17"/>
        <v>305937060</v>
      </c>
      <c r="E45" s="8">
        <f t="shared" si="17"/>
        <v>321233913</v>
      </c>
      <c r="F45" s="8">
        <f t="shared" si="17"/>
        <v>337295608</v>
      </c>
      <c r="G45" s="8">
        <f t="shared" ref="G45" si="18">G39/10</f>
        <v>354160388</v>
      </c>
    </row>
    <row r="47" spans="1:7" x14ac:dyDescent="0.25">
      <c r="B47" s="8"/>
      <c r="C47" s="8"/>
      <c r="D47" s="8"/>
      <c r="E47" s="8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C51"/>
  <sheetViews>
    <sheetView workbookViewId="0">
      <pane xSplit="1" ySplit="4" topLeftCell="B10" activePane="bottomRight" state="frozen"/>
      <selection pane="topRight" activeCell="B1" sqref="B1"/>
      <selection pane="bottomLeft" activeCell="A6" sqref="A6"/>
      <selection pane="bottomRight" activeCell="G30" sqref="G30"/>
    </sheetView>
  </sheetViews>
  <sheetFormatPr defaultRowHeight="15" x14ac:dyDescent="0.25"/>
  <cols>
    <col min="1" max="1" width="38.42578125" customWidth="1"/>
    <col min="2" max="5" width="14.5703125" bestFit="1" customWidth="1"/>
    <col min="6" max="6" width="14.28515625" bestFit="1" customWidth="1"/>
    <col min="7" max="7" width="12.5703125" bestFit="1" customWidth="1"/>
  </cols>
  <sheetData>
    <row r="1" spans="1:29" s="7" customFormat="1" x14ac:dyDescent="0.25">
      <c r="A1" s="23" t="s">
        <v>78</v>
      </c>
      <c r="G1" s="7" t="s">
        <v>65</v>
      </c>
    </row>
    <row r="2" spans="1:29" s="7" customFormat="1" x14ac:dyDescent="0.25">
      <c r="A2" s="23" t="s">
        <v>54</v>
      </c>
      <c r="B2"/>
      <c r="C2"/>
      <c r="D2"/>
      <c r="E2"/>
      <c r="F2"/>
    </row>
    <row r="3" spans="1:29" s="7" customFormat="1" x14ac:dyDescent="0.25">
      <c r="A3" t="s">
        <v>45</v>
      </c>
      <c r="B3"/>
      <c r="C3"/>
      <c r="D3"/>
      <c r="E3"/>
      <c r="F3"/>
    </row>
    <row r="4" spans="1:29" s="12" customFormat="1" x14ac:dyDescent="0.25">
      <c r="A4"/>
      <c r="B4">
        <v>2013</v>
      </c>
      <c r="C4">
        <v>2014</v>
      </c>
      <c r="D4">
        <v>2016</v>
      </c>
      <c r="E4">
        <v>2017</v>
      </c>
      <c r="F4">
        <v>2018</v>
      </c>
      <c r="G4">
        <v>2019</v>
      </c>
    </row>
    <row r="5" spans="1:29" x14ac:dyDescent="0.25">
      <c r="A5" s="28" t="s">
        <v>55</v>
      </c>
      <c r="B5" s="7">
        <v>3236789457</v>
      </c>
      <c r="C5" s="7">
        <v>4968690310</v>
      </c>
      <c r="D5" s="7">
        <v>3264130315</v>
      </c>
      <c r="E5" s="7">
        <v>1305188432</v>
      </c>
      <c r="F5" s="7">
        <v>1095452138</v>
      </c>
      <c r="G5" s="7">
        <v>983367248</v>
      </c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</row>
    <row r="6" spans="1:29" s="2" customFormat="1" x14ac:dyDescent="0.25">
      <c r="A6" t="s">
        <v>56</v>
      </c>
      <c r="B6" s="31">
        <v>2245564632</v>
      </c>
      <c r="C6" s="31">
        <v>3491818897</v>
      </c>
      <c r="D6" s="31">
        <v>2934444889</v>
      </c>
      <c r="E6" s="31">
        <v>1210479495</v>
      </c>
      <c r="F6" s="31">
        <v>1021298803</v>
      </c>
      <c r="G6" s="31">
        <v>911963702</v>
      </c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</row>
    <row r="7" spans="1:29" s="1" customFormat="1" x14ac:dyDescent="0.25">
      <c r="A7" s="28" t="s">
        <v>3</v>
      </c>
      <c r="B7" s="8">
        <f t="shared" ref="B7:E7" si="0">B5-B6</f>
        <v>991224825</v>
      </c>
      <c r="C7" s="8">
        <f t="shared" si="0"/>
        <v>1476871413</v>
      </c>
      <c r="D7" s="8">
        <f t="shared" si="0"/>
        <v>329685426</v>
      </c>
      <c r="E7" s="8">
        <f t="shared" si="0"/>
        <v>94708937</v>
      </c>
      <c r="F7" s="8">
        <f t="shared" ref="F7:G7" si="1">F5-F6</f>
        <v>74153335</v>
      </c>
      <c r="G7" s="8">
        <f t="shared" si="1"/>
        <v>71403546</v>
      </c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x14ac:dyDescent="0.25">
      <c r="A8" s="8"/>
      <c r="B8" s="7"/>
      <c r="C8" s="9"/>
      <c r="D8" s="9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</row>
    <row r="9" spans="1:29" s="1" customFormat="1" x14ac:dyDescent="0.25">
      <c r="A9" s="28" t="s">
        <v>57</v>
      </c>
      <c r="B9" s="8">
        <v>74153883</v>
      </c>
      <c r="C9" s="8">
        <f t="shared" ref="C9:E9" si="2">SUM(C10:C11)</f>
        <v>79865124</v>
      </c>
      <c r="D9" s="8">
        <f t="shared" si="2"/>
        <v>58097319</v>
      </c>
      <c r="E9" s="8">
        <f t="shared" si="2"/>
        <v>70911912</v>
      </c>
      <c r="F9" s="8">
        <f t="shared" ref="F9:G9" si="3">SUM(F10:F11)</f>
        <v>58698483</v>
      </c>
      <c r="G9" s="8">
        <f t="shared" si="3"/>
        <v>50574533</v>
      </c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x14ac:dyDescent="0.25">
      <c r="A10" s="15" t="s">
        <v>25</v>
      </c>
      <c r="B10" s="7"/>
      <c r="C10" s="9">
        <v>40524860</v>
      </c>
      <c r="D10" s="9">
        <v>24271028</v>
      </c>
      <c r="E10" s="9">
        <v>32190816</v>
      </c>
      <c r="F10" s="9">
        <v>27848285</v>
      </c>
      <c r="G10" s="7">
        <v>23437150</v>
      </c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</row>
    <row r="11" spans="1:29" s="2" customFormat="1" x14ac:dyDescent="0.25">
      <c r="A11" s="17" t="s">
        <v>26</v>
      </c>
      <c r="B11" s="9"/>
      <c r="C11" s="9">
        <v>39340264</v>
      </c>
      <c r="D11" s="9">
        <v>33826291</v>
      </c>
      <c r="E11" s="9">
        <v>38721096</v>
      </c>
      <c r="F11" s="9">
        <v>30850198</v>
      </c>
      <c r="G11" s="9">
        <v>27137383</v>
      </c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</row>
    <row r="12" spans="1:29" x14ac:dyDescent="0.25">
      <c r="A12" s="17"/>
      <c r="B12" s="9"/>
      <c r="C12" s="9"/>
      <c r="D12" s="9"/>
      <c r="E12" s="9"/>
      <c r="F12" s="9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</row>
    <row r="13" spans="1:29" s="1" customFormat="1" x14ac:dyDescent="0.25">
      <c r="A13" s="8" t="s">
        <v>4</v>
      </c>
      <c r="B13" s="8">
        <f t="shared" ref="B13:G13" si="4">B7-B9</f>
        <v>917070942</v>
      </c>
      <c r="C13" s="8">
        <f t="shared" si="4"/>
        <v>1397006289</v>
      </c>
      <c r="D13" s="8">
        <f t="shared" si="4"/>
        <v>271588107</v>
      </c>
      <c r="E13" s="8">
        <f t="shared" si="4"/>
        <v>23797025</v>
      </c>
      <c r="F13" s="8">
        <f t="shared" si="4"/>
        <v>15454852</v>
      </c>
      <c r="G13" s="8">
        <f t="shared" si="4"/>
        <v>20829013</v>
      </c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s="1" customFormat="1" x14ac:dyDescent="0.25">
      <c r="A14" s="29" t="s">
        <v>58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x14ac:dyDescent="0.25">
      <c r="A15" s="17" t="s">
        <v>8</v>
      </c>
      <c r="B15" s="9">
        <v>37157774</v>
      </c>
      <c r="C15" s="9">
        <v>15694409</v>
      </c>
      <c r="D15" s="9">
        <v>20113921</v>
      </c>
      <c r="E15" s="9">
        <v>17565716</v>
      </c>
      <c r="F15" s="9">
        <v>15501506</v>
      </c>
      <c r="G15" s="7">
        <v>21665451</v>
      </c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</row>
    <row r="16" spans="1:29" x14ac:dyDescent="0.25">
      <c r="A16" s="17" t="s">
        <v>41</v>
      </c>
      <c r="B16" s="9"/>
      <c r="C16" s="9"/>
      <c r="D16" s="9"/>
      <c r="E16" s="9"/>
      <c r="F16" s="9">
        <v>632534</v>
      </c>
      <c r="G16" s="7">
        <v>564252</v>
      </c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</row>
    <row r="17" spans="1:29" x14ac:dyDescent="0.25">
      <c r="A17" s="17" t="s">
        <v>27</v>
      </c>
      <c r="B17" s="9">
        <v>42884178</v>
      </c>
      <c r="C17" s="9">
        <v>967155</v>
      </c>
      <c r="D17" s="9">
        <v>4145304</v>
      </c>
      <c r="E17" s="9">
        <v>2433908</v>
      </c>
      <c r="F17" s="9">
        <v>2235513</v>
      </c>
      <c r="G17" s="7">
        <v>3292256</v>
      </c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</row>
    <row r="18" spans="1:29" x14ac:dyDescent="0.25">
      <c r="A18" s="17"/>
      <c r="B18" s="9"/>
      <c r="C18" s="9"/>
      <c r="D18" s="9"/>
      <c r="E18" s="9"/>
      <c r="F18" s="9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</row>
    <row r="19" spans="1:29" s="1" customFormat="1" x14ac:dyDescent="0.25">
      <c r="A19" s="28" t="s">
        <v>59</v>
      </c>
      <c r="B19" s="8">
        <f>B13-B15+B17</f>
        <v>922797346</v>
      </c>
      <c r="C19" s="8">
        <f>C13-C15+C17</f>
        <v>1382279035</v>
      </c>
      <c r="D19" s="8">
        <f>D13-D15+D17</f>
        <v>255619490</v>
      </c>
      <c r="E19" s="8">
        <f>E13-E15+E17</f>
        <v>8665217</v>
      </c>
      <c r="F19" s="8">
        <f>F13-F15+F16+F17</f>
        <v>2821393</v>
      </c>
      <c r="G19" s="8">
        <f>G13-G15+G16+G17</f>
        <v>3020070</v>
      </c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s="2" customFormat="1" x14ac:dyDescent="0.25">
      <c r="A20" s="2" t="s">
        <v>6</v>
      </c>
      <c r="B20" s="9">
        <v>973125</v>
      </c>
      <c r="C20" s="9">
        <v>2048932</v>
      </c>
      <c r="D20" s="9">
        <v>3330884</v>
      </c>
      <c r="E20" s="9">
        <v>18806909</v>
      </c>
      <c r="F20" s="9">
        <v>6243504</v>
      </c>
      <c r="G20" s="9">
        <v>4900285</v>
      </c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</row>
    <row r="21" spans="1:29" s="1" customFormat="1" x14ac:dyDescent="0.25">
      <c r="A21" s="28" t="s">
        <v>60</v>
      </c>
      <c r="B21" s="8">
        <f t="shared" ref="B21:E21" si="5">B19-B20</f>
        <v>921824221</v>
      </c>
      <c r="C21" s="8">
        <f t="shared" si="5"/>
        <v>1380230103</v>
      </c>
      <c r="D21" s="8">
        <f t="shared" si="5"/>
        <v>252288606</v>
      </c>
      <c r="E21" s="8">
        <f t="shared" si="5"/>
        <v>-10141692</v>
      </c>
      <c r="F21" s="8">
        <f t="shared" ref="F21:G21" si="6">F19-F20</f>
        <v>-3422111</v>
      </c>
      <c r="G21" s="8">
        <f t="shared" si="6"/>
        <v>-1880215</v>
      </c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x14ac:dyDescent="0.25">
      <c r="A22" s="9"/>
      <c r="B22" s="8"/>
      <c r="C22" s="8"/>
      <c r="D22" s="8"/>
      <c r="E22" s="8"/>
      <c r="F22" s="8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</row>
    <row r="23" spans="1:29" s="1" customFormat="1" x14ac:dyDescent="0.25">
      <c r="A23" s="25" t="s">
        <v>61</v>
      </c>
      <c r="B23" s="8">
        <v>0</v>
      </c>
      <c r="C23" s="8">
        <v>0</v>
      </c>
      <c r="D23" s="8">
        <v>0</v>
      </c>
      <c r="E23" s="8">
        <v>3915565</v>
      </c>
      <c r="F23" s="8">
        <f>SUM(F24:F25)</f>
        <v>20832554</v>
      </c>
      <c r="G23" s="8">
        <f>SUM(G24:G25)</f>
        <v>26222681</v>
      </c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s="2" customFormat="1" x14ac:dyDescent="0.25">
      <c r="A24" s="22" t="s">
        <v>5</v>
      </c>
      <c r="B24" s="9">
        <v>0</v>
      </c>
      <c r="C24" s="9"/>
      <c r="D24" s="9"/>
      <c r="E24" s="9">
        <v>0</v>
      </c>
      <c r="F24" s="9">
        <v>6572713</v>
      </c>
      <c r="G24" s="9">
        <v>2458418</v>
      </c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</row>
    <row r="25" spans="1:29" s="2" customFormat="1" x14ac:dyDescent="0.25">
      <c r="A25" s="22" t="s">
        <v>42</v>
      </c>
      <c r="B25" s="9">
        <v>0</v>
      </c>
      <c r="C25" s="9"/>
      <c r="D25" s="9"/>
      <c r="E25" s="9">
        <v>0</v>
      </c>
      <c r="F25" s="9">
        <v>14259841</v>
      </c>
      <c r="G25" s="9">
        <v>23764263</v>
      </c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</row>
    <row r="26" spans="1:29" s="1" customFormat="1" x14ac:dyDescent="0.25">
      <c r="A26" s="28" t="s">
        <v>62</v>
      </c>
      <c r="B26" s="8">
        <f t="shared" ref="B26:E26" si="7">B21-B23</f>
        <v>921824221</v>
      </c>
      <c r="C26" s="8">
        <f t="shared" si="7"/>
        <v>1380230103</v>
      </c>
      <c r="D26" s="8">
        <f t="shared" si="7"/>
        <v>252288606</v>
      </c>
      <c r="E26" s="8">
        <f t="shared" si="7"/>
        <v>-14057257</v>
      </c>
      <c r="F26" s="8">
        <f t="shared" ref="F26:G26" si="8">F21-F23</f>
        <v>-24254665</v>
      </c>
      <c r="G26" s="8">
        <f t="shared" si="8"/>
        <v>-28102896</v>
      </c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x14ac:dyDescent="0.25">
      <c r="A27" s="1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</row>
    <row r="28" spans="1:29" s="18" customFormat="1" x14ac:dyDescent="0.25">
      <c r="A28" s="28" t="s">
        <v>63</v>
      </c>
      <c r="B28" s="18">
        <f>B26/('1'!B39/10)</f>
        <v>6.628857864424794</v>
      </c>
      <c r="C28" s="18">
        <f>C26/('1'!C39/10)</f>
        <v>4.9626322267070231</v>
      </c>
      <c r="D28" s="18">
        <f>D26/('1'!D39/10)</f>
        <v>0.8246421862065354</v>
      </c>
      <c r="E28" s="18">
        <f>E26/('1'!E39/10)</f>
        <v>-4.3760189790422281E-2</v>
      </c>
      <c r="F28" s="18">
        <f>F26/('1'!F39/10)</f>
        <v>-7.1909222725485361E-2</v>
      </c>
      <c r="G28" s="18">
        <f>G26/('1'!G39/10)</f>
        <v>-7.9350760142040511E-2</v>
      </c>
    </row>
    <row r="29" spans="1:29" x14ac:dyDescent="0.25">
      <c r="A29" s="29" t="s">
        <v>64</v>
      </c>
      <c r="B29" s="8">
        <f>'1'!B39/10</f>
        <v>139062300</v>
      </c>
      <c r="C29" s="8">
        <f>'1'!C39/10</f>
        <v>278124600</v>
      </c>
      <c r="D29" s="8">
        <f>'1'!D39/10</f>
        <v>305937060</v>
      </c>
      <c r="E29" s="8">
        <f>'1'!E39/10</f>
        <v>321233913</v>
      </c>
      <c r="F29" s="8">
        <f>'1'!F39/10</f>
        <v>337295608</v>
      </c>
      <c r="G29" s="8">
        <f>'1'!G39/10</f>
        <v>354160388</v>
      </c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</row>
    <row r="30" spans="1:29" x14ac:dyDescent="0.25">
      <c r="A30" s="15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</row>
    <row r="31" spans="1:29" x14ac:dyDescent="0.25">
      <c r="A31" s="16"/>
      <c r="B31" s="8"/>
      <c r="C31" s="8"/>
      <c r="D31" s="8"/>
      <c r="E31" s="8"/>
      <c r="F31" s="8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</row>
    <row r="32" spans="1:29" x14ac:dyDescent="0.25">
      <c r="A32" s="17"/>
      <c r="B32" s="9"/>
      <c r="C32" s="9"/>
      <c r="D32" s="9"/>
      <c r="E32" s="9"/>
      <c r="F32" s="9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</row>
    <row r="33" spans="1:29" x14ac:dyDescent="0.25">
      <c r="A33" s="17"/>
      <c r="B33" s="9"/>
      <c r="C33" s="9"/>
      <c r="D33" s="9"/>
      <c r="E33" s="9"/>
      <c r="F33" s="9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</row>
    <row r="34" spans="1:29" x14ac:dyDescent="0.25">
      <c r="A34" s="15"/>
      <c r="B34" s="7"/>
      <c r="C34" s="10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</row>
    <row r="35" spans="1:29" x14ac:dyDescent="0.25">
      <c r="A35" s="17"/>
      <c r="B35" s="7"/>
      <c r="C35" s="10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</row>
    <row r="36" spans="1:29" x14ac:dyDescent="0.25">
      <c r="A36" s="17"/>
      <c r="B36" s="7"/>
      <c r="C36" s="10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</row>
    <row r="37" spans="1:29" x14ac:dyDescent="0.25">
      <c r="A37" s="15"/>
      <c r="B37" s="7"/>
      <c r="C37" s="10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</row>
    <row r="38" spans="1:29" x14ac:dyDescent="0.25">
      <c r="A38" s="16"/>
      <c r="B38" s="11"/>
      <c r="C38" s="11"/>
      <c r="D38" s="11"/>
      <c r="E38" s="11"/>
      <c r="F38" s="11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</row>
    <row r="39" spans="1:29" x14ac:dyDescent="0.25">
      <c r="A39" s="16"/>
      <c r="B39" s="7"/>
      <c r="C39" s="10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</row>
    <row r="40" spans="1:29" x14ac:dyDescent="0.25">
      <c r="A40" s="16"/>
      <c r="B40" s="8"/>
      <c r="C40" s="8"/>
      <c r="D40" s="8"/>
      <c r="E40" s="8"/>
      <c r="F40" s="8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</row>
    <row r="41" spans="1:29" x14ac:dyDescent="0.25">
      <c r="A41" s="15"/>
      <c r="B41" s="7"/>
      <c r="C41" s="10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</row>
    <row r="42" spans="1:29" x14ac:dyDescent="0.25">
      <c r="A42" s="16"/>
      <c r="B42" s="13"/>
      <c r="C42" s="13"/>
      <c r="D42" s="13"/>
      <c r="E42" s="13"/>
      <c r="F42" s="13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</row>
    <row r="43" spans="1:29" x14ac:dyDescent="0.25">
      <c r="A43" s="15"/>
      <c r="B43" s="8"/>
      <c r="C43" s="8"/>
      <c r="D43" s="8"/>
      <c r="E43" s="8"/>
      <c r="F43" s="8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</row>
    <row r="44" spans="1:29" x14ac:dyDescent="0.25">
      <c r="A44" s="15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</row>
    <row r="45" spans="1:29" x14ac:dyDescent="0.25">
      <c r="A45" s="15"/>
      <c r="B45" s="8"/>
      <c r="C45" s="8"/>
      <c r="D45" s="8"/>
      <c r="E45" s="8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</row>
    <row r="46" spans="1:29" x14ac:dyDescent="0.25">
      <c r="A46" s="15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</row>
    <row r="47" spans="1:29" x14ac:dyDescent="0.25">
      <c r="A47" s="15"/>
      <c r="B47" s="8"/>
      <c r="C47" s="8"/>
      <c r="D47" s="8"/>
      <c r="E47" s="8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</row>
    <row r="48" spans="1:29" x14ac:dyDescent="0.25">
      <c r="A48" s="15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</row>
    <row r="51" spans="1:1" x14ac:dyDescent="0.25">
      <c r="A51" s="3"/>
    </row>
  </sheetData>
  <conditionalFormatting sqref="B44:F44">
    <cfRule type="containsText" dxfId="1" priority="1" operator="containsText" text="Not Balanced">
      <formula>NOT(ISERROR(SEARCH("Not Balanced",B44)))</formula>
    </cfRule>
    <cfRule type="containsText" dxfId="0" priority="2" operator="containsText" text="Balanced">
      <formula>NOT(ISERROR(SEARCH("Balanced",B44)))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28"/>
  <sheetViews>
    <sheetView tabSelected="1" zoomScaleNormal="100" workbookViewId="0">
      <pane xSplit="1" ySplit="4" topLeftCell="B5" activePane="bottomRight" state="frozen"/>
      <selection pane="topRight" activeCell="B1" sqref="B1"/>
      <selection pane="bottomLeft" activeCell="A6" sqref="A6"/>
      <selection pane="bottomRight" activeCell="I15" sqref="I15"/>
    </sheetView>
  </sheetViews>
  <sheetFormatPr defaultRowHeight="15" x14ac:dyDescent="0.25"/>
  <cols>
    <col min="1" max="1" width="45.5703125" style="7" customWidth="1"/>
    <col min="2" max="2" width="14.7109375" style="7" bestFit="1" customWidth="1"/>
    <col min="3" max="7" width="15" style="7" bestFit="1" customWidth="1"/>
    <col min="8" max="16384" width="9.140625" style="7"/>
  </cols>
  <sheetData>
    <row r="1" spans="1:7" x14ac:dyDescent="0.25">
      <c r="A1" s="23" t="s">
        <v>78</v>
      </c>
    </row>
    <row r="2" spans="1:7" x14ac:dyDescent="0.25">
      <c r="A2" s="23" t="s">
        <v>66</v>
      </c>
      <c r="B2"/>
      <c r="C2"/>
      <c r="D2"/>
      <c r="E2"/>
      <c r="F2"/>
    </row>
    <row r="3" spans="1:7" x14ac:dyDescent="0.25">
      <c r="A3" t="s">
        <v>45</v>
      </c>
      <c r="B3"/>
      <c r="C3"/>
      <c r="D3"/>
      <c r="E3"/>
      <c r="F3"/>
    </row>
    <row r="4" spans="1:7" s="12" customFormat="1" x14ac:dyDescent="0.25">
      <c r="A4"/>
      <c r="B4">
        <v>2013</v>
      </c>
      <c r="C4">
        <v>2014</v>
      </c>
      <c r="D4">
        <v>2016</v>
      </c>
      <c r="E4">
        <v>2017</v>
      </c>
      <c r="F4">
        <v>2018</v>
      </c>
      <c r="G4">
        <v>2019</v>
      </c>
    </row>
    <row r="5" spans="1:7" x14ac:dyDescent="0.25">
      <c r="A5" s="28" t="s">
        <v>67</v>
      </c>
    </row>
    <row r="6" spans="1:7" x14ac:dyDescent="0.25">
      <c r="A6" s="7" t="s">
        <v>16</v>
      </c>
      <c r="C6" s="7">
        <v>4316681805</v>
      </c>
      <c r="D6" s="7">
        <v>3286155990</v>
      </c>
      <c r="E6" s="7">
        <v>1133491593</v>
      </c>
      <c r="F6" s="7">
        <v>1110274280</v>
      </c>
      <c r="G6" s="7">
        <v>976891823</v>
      </c>
    </row>
    <row r="7" spans="1:7" ht="15.75" x14ac:dyDescent="0.25">
      <c r="A7" s="19" t="s">
        <v>28</v>
      </c>
      <c r="B7" s="9"/>
      <c r="C7" s="9">
        <v>967155</v>
      </c>
      <c r="D7" s="9">
        <v>4145304</v>
      </c>
      <c r="E7" s="9">
        <v>2433908</v>
      </c>
    </row>
    <row r="8" spans="1:7" x14ac:dyDescent="0.25">
      <c r="A8" s="7" t="s">
        <v>13</v>
      </c>
      <c r="B8" s="9"/>
      <c r="C8" s="7">
        <v>-3960341964</v>
      </c>
      <c r="D8" s="7">
        <v>-2917200113</v>
      </c>
      <c r="E8" s="7">
        <v>-1003206697</v>
      </c>
      <c r="F8" s="7">
        <v>-1138752160</v>
      </c>
      <c r="G8" s="7">
        <v>-1020248420</v>
      </c>
    </row>
    <row r="9" spans="1:7" x14ac:dyDescent="0.25">
      <c r="A9" s="7" t="s">
        <v>29</v>
      </c>
      <c r="B9" s="9"/>
      <c r="C9" s="7">
        <v>-63098932</v>
      </c>
      <c r="D9" s="7">
        <v>-60375923</v>
      </c>
      <c r="E9" s="7">
        <v>-68942247</v>
      </c>
      <c r="G9" s="7">
        <v>-21665451</v>
      </c>
    </row>
    <row r="10" spans="1:7" x14ac:dyDescent="0.25">
      <c r="A10" s="9" t="s">
        <v>12</v>
      </c>
      <c r="C10" s="7">
        <v>-2048932</v>
      </c>
      <c r="D10" s="7">
        <v>-3330884</v>
      </c>
      <c r="E10" s="7">
        <v>-18806909</v>
      </c>
      <c r="F10" s="7">
        <v>-3915565</v>
      </c>
      <c r="G10" s="7">
        <v>-3263257</v>
      </c>
    </row>
    <row r="11" spans="1:7" x14ac:dyDescent="0.25">
      <c r="A11" s="9" t="s">
        <v>17</v>
      </c>
      <c r="C11" s="7">
        <v>-15694409</v>
      </c>
      <c r="D11" s="7">
        <v>-20113921</v>
      </c>
      <c r="E11" s="7">
        <v>-17565716</v>
      </c>
    </row>
    <row r="12" spans="1:7" ht="15.75" x14ac:dyDescent="0.25">
      <c r="A12" s="30"/>
      <c r="B12" s="20">
        <f t="shared" ref="B12:E12" si="0">SUM(B6:B11)</f>
        <v>0</v>
      </c>
      <c r="C12" s="20">
        <f t="shared" si="0"/>
        <v>276464723</v>
      </c>
      <c r="D12" s="20">
        <f t="shared" si="0"/>
        <v>289280453</v>
      </c>
      <c r="E12" s="20">
        <f t="shared" si="0"/>
        <v>27403932</v>
      </c>
      <c r="F12" s="20">
        <f t="shared" ref="F12:G12" si="1">SUM(F6:F11)</f>
        <v>-32393445</v>
      </c>
      <c r="G12" s="20">
        <f t="shared" si="1"/>
        <v>-68285305</v>
      </c>
    </row>
    <row r="13" spans="1:7" ht="15.75" x14ac:dyDescent="0.25">
      <c r="A13" s="30"/>
    </row>
    <row r="14" spans="1:7" x14ac:dyDescent="0.25">
      <c r="A14" s="28" t="s">
        <v>68</v>
      </c>
    </row>
    <row r="15" spans="1:7" x14ac:dyDescent="0.25">
      <c r="A15" s="7" t="s">
        <v>18</v>
      </c>
      <c r="C15" s="7">
        <v>-373886480</v>
      </c>
      <c r="D15" s="7">
        <v>-255900530</v>
      </c>
      <c r="E15" s="7">
        <v>-15223342</v>
      </c>
      <c r="F15" s="7">
        <v>-12929509</v>
      </c>
      <c r="G15" s="7">
        <v>-5108173</v>
      </c>
    </row>
    <row r="16" spans="1:7" x14ac:dyDescent="0.25">
      <c r="A16" s="9" t="s">
        <v>32</v>
      </c>
      <c r="C16" s="7">
        <v>0</v>
      </c>
      <c r="D16" s="7">
        <v>0</v>
      </c>
      <c r="E16" s="7">
        <v>-50123506</v>
      </c>
      <c r="F16" s="7">
        <v>565000</v>
      </c>
      <c r="G16" s="7">
        <v>-535690</v>
      </c>
    </row>
    <row r="17" spans="1:7" x14ac:dyDescent="0.25">
      <c r="A17" s="1"/>
      <c r="B17" s="20">
        <f t="shared" ref="B17:E17" si="2">SUM(B15:B16)</f>
        <v>0</v>
      </c>
      <c r="C17" s="20">
        <f t="shared" si="2"/>
        <v>-373886480</v>
      </c>
      <c r="D17" s="20">
        <f t="shared" si="2"/>
        <v>-255900530</v>
      </c>
      <c r="E17" s="20">
        <f t="shared" si="2"/>
        <v>-65346848</v>
      </c>
      <c r="F17" s="20">
        <f t="shared" ref="F17:G17" si="3">SUM(F15:F16)</f>
        <v>-12364509</v>
      </c>
      <c r="G17" s="20">
        <f t="shared" si="3"/>
        <v>-5643863</v>
      </c>
    </row>
    <row r="18" spans="1:7" x14ac:dyDescent="0.25">
      <c r="A18"/>
    </row>
    <row r="19" spans="1:7" x14ac:dyDescent="0.25">
      <c r="A19" s="28" t="s">
        <v>69</v>
      </c>
    </row>
    <row r="20" spans="1:7" x14ac:dyDescent="0.25">
      <c r="A20" s="9" t="s">
        <v>30</v>
      </c>
      <c r="B20" s="9"/>
      <c r="C20" s="9">
        <v>72106720</v>
      </c>
      <c r="D20" s="9">
        <v>-19192207</v>
      </c>
      <c r="E20" s="9">
        <v>24452095</v>
      </c>
      <c r="F20" s="7">
        <v>37307418</v>
      </c>
      <c r="G20" s="7">
        <v>74273340</v>
      </c>
    </row>
    <row r="21" spans="1:7" x14ac:dyDescent="0.25">
      <c r="A21" s="1"/>
      <c r="B21" s="21">
        <f t="shared" ref="B21:E21" si="4">SUM(B20)</f>
        <v>0</v>
      </c>
      <c r="C21" s="21">
        <f t="shared" si="4"/>
        <v>72106720</v>
      </c>
      <c r="D21" s="21">
        <f t="shared" si="4"/>
        <v>-19192207</v>
      </c>
      <c r="E21" s="21">
        <f t="shared" si="4"/>
        <v>24452095</v>
      </c>
      <c r="F21" s="21">
        <f t="shared" ref="F21:G21" si="5">SUM(F20)</f>
        <v>37307418</v>
      </c>
      <c r="G21" s="21">
        <f t="shared" si="5"/>
        <v>74273340</v>
      </c>
    </row>
    <row r="22" spans="1:7" x14ac:dyDescent="0.25">
      <c r="A22"/>
    </row>
    <row r="23" spans="1:7" x14ac:dyDescent="0.25">
      <c r="A23" s="1" t="s">
        <v>70</v>
      </c>
      <c r="B23" s="8">
        <f t="shared" ref="B23:E23" si="6">B21+B17+B12</f>
        <v>0</v>
      </c>
      <c r="C23" s="8">
        <f t="shared" si="6"/>
        <v>-25315037</v>
      </c>
      <c r="D23" s="8">
        <f t="shared" si="6"/>
        <v>14187716</v>
      </c>
      <c r="E23" s="8">
        <f t="shared" si="6"/>
        <v>-13490821</v>
      </c>
      <c r="F23" s="8">
        <f t="shared" ref="F23:G23" si="7">F21+F17+F12</f>
        <v>-7450536</v>
      </c>
      <c r="G23" s="8">
        <f t="shared" si="7"/>
        <v>344172</v>
      </c>
    </row>
    <row r="24" spans="1:7" x14ac:dyDescent="0.25">
      <c r="A24" s="29" t="s">
        <v>71</v>
      </c>
      <c r="C24" s="7">
        <v>35487648</v>
      </c>
      <c r="D24" s="7">
        <v>10173368</v>
      </c>
      <c r="E24" s="7">
        <v>24361084</v>
      </c>
      <c r="F24" s="7">
        <v>10870263</v>
      </c>
      <c r="G24" s="7">
        <f>3419726+564252</f>
        <v>3983978</v>
      </c>
    </row>
    <row r="25" spans="1:7" x14ac:dyDescent="0.25">
      <c r="A25" s="28" t="s">
        <v>72</v>
      </c>
      <c r="B25" s="8">
        <f t="shared" ref="B25:C25" si="8">B23+B24</f>
        <v>0</v>
      </c>
      <c r="C25" s="8">
        <f t="shared" si="8"/>
        <v>10172611</v>
      </c>
      <c r="D25" s="8">
        <f t="shared" ref="D25" si="9">D23+D24</f>
        <v>24361084</v>
      </c>
      <c r="E25" s="8">
        <f t="shared" ref="E25:G25" si="10">E23+E24</f>
        <v>10870263</v>
      </c>
      <c r="F25" s="8">
        <f t="shared" si="10"/>
        <v>3419727</v>
      </c>
      <c r="G25" s="8">
        <f t="shared" si="10"/>
        <v>4328150</v>
      </c>
    </row>
    <row r="26" spans="1:7" x14ac:dyDescent="0.25">
      <c r="B26" s="8"/>
      <c r="C26" s="8"/>
      <c r="D26" s="8"/>
      <c r="E26" s="8"/>
      <c r="F26" s="8"/>
    </row>
    <row r="27" spans="1:7" s="14" customFormat="1" x14ac:dyDescent="0.25">
      <c r="A27" s="28" t="s">
        <v>73</v>
      </c>
      <c r="B27" s="13">
        <f>B12/('1'!B39/10)</f>
        <v>0</v>
      </c>
      <c r="C27" s="13">
        <f>C12/('1'!C39/10)</f>
        <v>0.99403189433800532</v>
      </c>
      <c r="D27" s="13">
        <f>D12/('1'!D39/10)</f>
        <v>0.94555544529322466</v>
      </c>
      <c r="E27" s="13">
        <f>E12/('1'!E39/10)</f>
        <v>8.530834040551627E-2</v>
      </c>
      <c r="F27" s="13">
        <f>F12/('1'!F39/10)</f>
        <v>-9.6038739407481408E-2</v>
      </c>
      <c r="G27" s="13">
        <f>G12/('1'!G39/10)</f>
        <v>-0.19280898517651274</v>
      </c>
    </row>
    <row r="28" spans="1:7" x14ac:dyDescent="0.25">
      <c r="A28" s="28" t="s">
        <v>74</v>
      </c>
      <c r="B28" s="7">
        <f>'1'!B39/10</f>
        <v>139062300</v>
      </c>
      <c r="C28" s="7">
        <f>'1'!C39/10</f>
        <v>278124600</v>
      </c>
      <c r="D28" s="7">
        <f>'1'!D39/10</f>
        <v>305937060</v>
      </c>
      <c r="E28" s="7">
        <f>'1'!E39/10</f>
        <v>321233913</v>
      </c>
      <c r="F28" s="7">
        <f>'1'!F39/10</f>
        <v>337295608</v>
      </c>
      <c r="G28" s="7">
        <f>'1'!G39/10</f>
        <v>354160388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B7" sqref="B7:G7"/>
    </sheetView>
  </sheetViews>
  <sheetFormatPr defaultRowHeight="15" x14ac:dyDescent="0.25"/>
  <cols>
    <col min="1" max="1" width="16.5703125" bestFit="1" customWidth="1"/>
    <col min="2" max="2" width="16.5703125" customWidth="1"/>
    <col min="3" max="3" width="9.5703125" bestFit="1" customWidth="1"/>
  </cols>
  <sheetData>
    <row r="1" spans="1:7" s="7" customFormat="1" x14ac:dyDescent="0.25">
      <c r="A1" s="23" t="s">
        <v>78</v>
      </c>
      <c r="G1" s="7" t="s">
        <v>65</v>
      </c>
    </row>
    <row r="2" spans="1:7" s="7" customFormat="1" x14ac:dyDescent="0.25">
      <c r="A2" s="23" t="s">
        <v>33</v>
      </c>
      <c r="B2"/>
      <c r="C2"/>
      <c r="D2"/>
      <c r="E2"/>
      <c r="F2"/>
    </row>
    <row r="3" spans="1:7" s="7" customFormat="1" x14ac:dyDescent="0.25">
      <c r="A3" t="s">
        <v>45</v>
      </c>
      <c r="B3"/>
      <c r="C3"/>
      <c r="D3"/>
      <c r="E3"/>
      <c r="F3"/>
    </row>
    <row r="4" spans="1:7" s="12" customFormat="1" x14ac:dyDescent="0.25">
      <c r="A4"/>
      <c r="B4">
        <v>2013</v>
      </c>
      <c r="C4">
        <v>2014</v>
      </c>
      <c r="D4">
        <v>2016</v>
      </c>
      <c r="E4">
        <v>2017</v>
      </c>
      <c r="F4">
        <v>2018</v>
      </c>
      <c r="G4">
        <v>2019</v>
      </c>
    </row>
    <row r="5" spans="1:7" x14ac:dyDescent="0.25">
      <c r="A5" t="s">
        <v>75</v>
      </c>
      <c r="B5" s="4">
        <f>'2'!B26/'1'!B18</f>
        <v>0.28118504283915285</v>
      </c>
      <c r="C5" s="4">
        <f>'2'!C26/'1'!C18</f>
        <v>0.33439634559990156</v>
      </c>
      <c r="D5" s="4">
        <f>'2'!D26/'1'!D18</f>
        <v>5.8565151632413028E-2</v>
      </c>
      <c r="E5" s="4">
        <f>'2'!E26/'1'!E18</f>
        <v>-3.2501636936854775E-3</v>
      </c>
      <c r="F5" s="4">
        <f>'2'!F26/'1'!F18</f>
        <v>-5.5666945096887544E-3</v>
      </c>
      <c r="G5" s="4">
        <f>'2'!G26/'1'!G18</f>
        <v>-6.3594587863259576E-3</v>
      </c>
    </row>
    <row r="6" spans="1:7" x14ac:dyDescent="0.25">
      <c r="A6" t="s">
        <v>76</v>
      </c>
      <c r="B6" s="4">
        <f>'2'!B26/'1'!B38</f>
        <v>0.30514434467824247</v>
      </c>
      <c r="C6" s="4">
        <f>'2'!C26/'1'!C38</f>
        <v>0.35094178633420564</v>
      </c>
      <c r="D6" s="4">
        <f>'2'!D26/'1'!D38</f>
        <v>6.0280841368539229E-2</v>
      </c>
      <c r="E6" s="4">
        <f>'2'!E26/'1'!E38</f>
        <v>-3.3701048297553192E-3</v>
      </c>
      <c r="F6" s="4">
        <f>'2'!F26/'1'!F38</f>
        <v>-5.8488546883193777E-3</v>
      </c>
      <c r="G6" s="4">
        <f>'2'!G26/'1'!G38</f>
        <v>-6.8230693461192628E-3</v>
      </c>
    </row>
    <row r="7" spans="1:7" x14ac:dyDescent="0.25">
      <c r="A7" t="s">
        <v>34</v>
      </c>
      <c r="B7" s="5">
        <f>'1'!B22/'1'!B38</f>
        <v>0</v>
      </c>
      <c r="C7" s="5">
        <f>'1'!C22/'1'!C38</f>
        <v>0</v>
      </c>
      <c r="D7" s="5">
        <f>'1'!D22/'1'!D38</f>
        <v>0</v>
      </c>
      <c r="E7" s="5">
        <f>'1'!E22/'1'!E38</f>
        <v>0</v>
      </c>
      <c r="F7" s="5">
        <f>'1'!F22/'1'!F38</f>
        <v>0</v>
      </c>
      <c r="G7" s="5">
        <f>'1'!G22/'1'!G38</f>
        <v>0</v>
      </c>
    </row>
    <row r="8" spans="1:7" x14ac:dyDescent="0.25">
      <c r="A8" t="s">
        <v>35</v>
      </c>
      <c r="B8" s="4">
        <f>'2'!B29/'1'!B38</f>
        <v>4.6032717991415374E-2</v>
      </c>
      <c r="C8" s="6">
        <f>'1'!C11/'1'!C24</f>
        <v>12.880750430369231</v>
      </c>
      <c r="D8" s="6">
        <f>'1'!D11/'1'!D24</f>
        <v>21.484715607505919</v>
      </c>
      <c r="E8" s="6">
        <f>'1'!E11/'1'!E24</f>
        <v>17.569553817829476</v>
      </c>
      <c r="F8" s="6">
        <f>'1'!F11/'1'!F24</f>
        <v>13.477245866417126</v>
      </c>
      <c r="G8" s="6">
        <f>'1'!G11/'1'!G24</f>
        <v>9.9423933781440219</v>
      </c>
    </row>
    <row r="9" spans="1:7" x14ac:dyDescent="0.25">
      <c r="A9" t="s">
        <v>36</v>
      </c>
      <c r="B9" s="4">
        <f>'2'!B30/'1'!B39</f>
        <v>0</v>
      </c>
      <c r="C9" s="4">
        <f>'2'!C26/'2'!C5</f>
        <v>0.27778549615421694</v>
      </c>
      <c r="D9" s="4">
        <f>'2'!D26/'2'!D5</f>
        <v>7.7291217461702352E-2</v>
      </c>
      <c r="E9" s="4">
        <f>'2'!E26/'2'!E5</f>
        <v>-1.0770289297200881E-2</v>
      </c>
      <c r="F9" s="4">
        <f>'2'!F26/'2'!F5</f>
        <v>-2.2141236626077039E-2</v>
      </c>
      <c r="G9" s="4">
        <f>'2'!G26/'2'!G5</f>
        <v>-2.8578230622543572E-2</v>
      </c>
    </row>
    <row r="10" spans="1:7" x14ac:dyDescent="0.25">
      <c r="A10" t="s">
        <v>37</v>
      </c>
      <c r="B10" s="4">
        <f>'2'!B31/'1'!B40</f>
        <v>0</v>
      </c>
      <c r="C10" s="4">
        <f>'2'!C13/'2'!C5</f>
        <v>0.28116187603569925</v>
      </c>
      <c r="D10" s="4">
        <f>'2'!D13/'2'!D5</f>
        <v>8.3203818717635977E-2</v>
      </c>
      <c r="E10" s="4">
        <f>'2'!E13/'2'!E5</f>
        <v>1.8232635546374502E-2</v>
      </c>
      <c r="F10" s="4">
        <f>'2'!F13/'2'!F5</f>
        <v>1.4108194656697999E-2</v>
      </c>
      <c r="G10" s="4">
        <f>'2'!G13/'2'!G5</f>
        <v>2.1181316585805184E-2</v>
      </c>
    </row>
    <row r="11" spans="1:7" x14ac:dyDescent="0.25">
      <c r="A11" t="s">
        <v>77</v>
      </c>
      <c r="B11" s="4">
        <f>'2'!B26/('1'!B38)</f>
        <v>0.30514434467824247</v>
      </c>
      <c r="C11" s="4">
        <f>'2'!C26/('1'!C38)</f>
        <v>0.35094178633420564</v>
      </c>
      <c r="D11" s="4">
        <f>'2'!D26/('1'!D38)</f>
        <v>6.0280841368539229E-2</v>
      </c>
      <c r="E11" s="4">
        <f>'2'!E26/('1'!E38)</f>
        <v>-3.3701048297553192E-3</v>
      </c>
      <c r="F11" s="4">
        <f>'2'!F26/('1'!F38)</f>
        <v>-5.8488546883193777E-3</v>
      </c>
      <c r="G11" s="4">
        <f>'2'!G26/('1'!G38)</f>
        <v>-6.8230693461192628E-3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Ratio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Saikat Sunny</dc:creator>
  <cp:lastModifiedBy>Anik</cp:lastModifiedBy>
  <dcterms:created xsi:type="dcterms:W3CDTF">2017-04-17T04:07:28Z</dcterms:created>
  <dcterms:modified xsi:type="dcterms:W3CDTF">2020-04-12T16:10:33Z</dcterms:modified>
</cp:coreProperties>
</file>