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4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H24" i="3"/>
  <c r="H16" i="3"/>
  <c r="H11" i="3"/>
  <c r="H24" i="2"/>
  <c r="H12" i="2"/>
  <c r="H7" i="2"/>
  <c r="H39" i="1"/>
  <c r="H32" i="1"/>
  <c r="H24" i="1"/>
  <c r="H30" i="1" s="1"/>
  <c r="H11" i="1"/>
  <c r="H7" i="1"/>
  <c r="H26" i="3" l="1"/>
  <c r="H28" i="3" s="1"/>
  <c r="H30" i="3"/>
  <c r="H13" i="2"/>
  <c r="H16" i="2" s="1"/>
  <c r="H18" i="2" s="1"/>
  <c r="H21" i="2" s="1"/>
  <c r="H23" i="2" s="1"/>
  <c r="H36" i="1"/>
  <c r="H38" i="1"/>
  <c r="H18" i="1"/>
  <c r="C31" i="3"/>
  <c r="D31" i="3"/>
  <c r="E31" i="3"/>
  <c r="F31" i="3"/>
  <c r="G31" i="3"/>
  <c r="B31" i="3"/>
  <c r="B39" i="1"/>
  <c r="C24" i="2"/>
  <c r="D24" i="2"/>
  <c r="E24" i="2"/>
  <c r="F24" i="2"/>
  <c r="G24" i="2"/>
  <c r="B24" i="2"/>
  <c r="D39" i="1"/>
  <c r="E39" i="1"/>
  <c r="F39" i="1"/>
  <c r="G39" i="1"/>
  <c r="C39" i="1"/>
  <c r="G24" i="3" l="1"/>
  <c r="G16" i="3"/>
  <c r="G11" i="3"/>
  <c r="G30" i="3" s="1"/>
  <c r="G12" i="2"/>
  <c r="G7" i="2"/>
  <c r="G24" i="1"/>
  <c r="G30" i="1" s="1"/>
  <c r="G32" i="1"/>
  <c r="G11" i="1"/>
  <c r="G18" i="1" s="1"/>
  <c r="G7" i="1"/>
  <c r="G13" i="2" l="1"/>
  <c r="G26" i="3"/>
  <c r="G28" i="3" s="1"/>
  <c r="G5" i="5"/>
  <c r="G38" i="1"/>
  <c r="G8" i="5"/>
  <c r="G16" i="2"/>
  <c r="G18" i="2" s="1"/>
  <c r="G21" i="2" s="1"/>
  <c r="G10" i="5"/>
  <c r="G36" i="1"/>
  <c r="G9" i="5" l="1"/>
  <c r="G23" i="2"/>
  <c r="G6" i="5"/>
  <c r="G11" i="5"/>
  <c r="C7" i="2" l="1"/>
  <c r="D7" i="2"/>
  <c r="E7" i="2"/>
  <c r="F7" i="2"/>
  <c r="B7" i="2"/>
  <c r="F24" i="3"/>
  <c r="E24" i="3"/>
  <c r="D24" i="3"/>
  <c r="C24" i="3"/>
  <c r="B24" i="3"/>
  <c r="F16" i="3"/>
  <c r="E16" i="3"/>
  <c r="D16" i="3"/>
  <c r="C16" i="3"/>
  <c r="B16" i="3"/>
  <c r="F11" i="3"/>
  <c r="E11" i="3"/>
  <c r="D11" i="3"/>
  <c r="D30" i="3" s="1"/>
  <c r="C11" i="3"/>
  <c r="B11" i="3"/>
  <c r="F12" i="2"/>
  <c r="E12" i="2"/>
  <c r="D12" i="2"/>
  <c r="C12" i="2"/>
  <c r="B12" i="2"/>
  <c r="D13" i="2" l="1"/>
  <c r="D26" i="3"/>
  <c r="D28" i="3" s="1"/>
  <c r="F26" i="3"/>
  <c r="F28" i="3" s="1"/>
  <c r="F30" i="3"/>
  <c r="B26" i="3"/>
  <c r="B28" i="3" s="1"/>
  <c r="B30" i="3"/>
  <c r="E26" i="3"/>
  <c r="E28" i="3" s="1"/>
  <c r="E30" i="3"/>
  <c r="C26" i="3"/>
  <c r="C28" i="3" s="1"/>
  <c r="C30" i="3"/>
  <c r="E13" i="2"/>
  <c r="E16" i="2" s="1"/>
  <c r="E18" i="2" s="1"/>
  <c r="E21" i="2" s="1"/>
  <c r="D16" i="2"/>
  <c r="D18" i="2" s="1"/>
  <c r="D21" i="2" s="1"/>
  <c r="D10" i="5"/>
  <c r="C13" i="2"/>
  <c r="F13" i="2"/>
  <c r="B13" i="2"/>
  <c r="E24" i="1"/>
  <c r="E30" i="1" s="1"/>
  <c r="D24" i="1"/>
  <c r="D30" i="1" s="1"/>
  <c r="C24" i="1"/>
  <c r="C30" i="1" s="1"/>
  <c r="B24" i="1"/>
  <c r="B30" i="1" s="1"/>
  <c r="E32" i="1"/>
  <c r="D32" i="1"/>
  <c r="C32" i="1"/>
  <c r="B32" i="1"/>
  <c r="E11" i="1"/>
  <c r="E8" i="5" s="1"/>
  <c r="D11" i="1"/>
  <c r="D8" i="5" s="1"/>
  <c r="C11" i="1"/>
  <c r="C8" i="5" s="1"/>
  <c r="B11" i="1"/>
  <c r="B8" i="5" s="1"/>
  <c r="E7" i="1"/>
  <c r="D7" i="1"/>
  <c r="D18" i="1" s="1"/>
  <c r="C7" i="1"/>
  <c r="C18" i="1" s="1"/>
  <c r="B7" i="1"/>
  <c r="F24" i="1"/>
  <c r="F30" i="1" s="1"/>
  <c r="F32" i="1"/>
  <c r="F11" i="1"/>
  <c r="F7" i="1"/>
  <c r="E10" i="5" l="1"/>
  <c r="F36" i="1"/>
  <c r="F38" i="1"/>
  <c r="E38" i="1"/>
  <c r="B38" i="1"/>
  <c r="D36" i="1"/>
  <c r="D38" i="1"/>
  <c r="D5" i="5"/>
  <c r="F8" i="5"/>
  <c r="C38" i="1"/>
  <c r="C5" i="5"/>
  <c r="C16" i="2"/>
  <c r="C18" i="2" s="1"/>
  <c r="C21" i="2" s="1"/>
  <c r="C10" i="5"/>
  <c r="E23" i="2"/>
  <c r="E11" i="5"/>
  <c r="E6" i="5"/>
  <c r="E9" i="5"/>
  <c r="F16" i="2"/>
  <c r="F18" i="2" s="1"/>
  <c r="F21" i="2" s="1"/>
  <c r="F10" i="5"/>
  <c r="B16" i="2"/>
  <c r="B18" i="2" s="1"/>
  <c r="B21" i="2" s="1"/>
  <c r="B10" i="5"/>
  <c r="D23" i="2"/>
  <c r="D11" i="5"/>
  <c r="D6" i="5"/>
  <c r="D9" i="5"/>
  <c r="E36" i="1"/>
  <c r="F18" i="1"/>
  <c r="F5" i="5" s="1"/>
  <c r="B36" i="1"/>
  <c r="B18" i="1"/>
  <c r="B5" i="5" s="1"/>
  <c r="C36" i="1"/>
  <c r="E18" i="1"/>
  <c r="E5" i="5" s="1"/>
  <c r="B23" i="2" l="1"/>
  <c r="B9" i="5"/>
  <c r="B11" i="5"/>
  <c r="B6" i="5"/>
  <c r="F23" i="2"/>
  <c r="F9" i="5"/>
  <c r="F11" i="5"/>
  <c r="F6" i="5"/>
  <c r="C23" i="2"/>
  <c r="C9" i="5"/>
  <c r="C11" i="5"/>
  <c r="C6" i="5"/>
</calcChain>
</file>

<file path=xl/sharedStrings.xml><?xml version="1.0" encoding="utf-8"?>
<sst xmlns="http://schemas.openxmlformats.org/spreadsheetml/2006/main" count="81" uniqueCount="76">
  <si>
    <t>Property , plant &amp; equipment</t>
  </si>
  <si>
    <t>Security deposit</t>
  </si>
  <si>
    <t>Trade receivable</t>
  </si>
  <si>
    <t>Advance, dpeosit &amp; prepayments</t>
  </si>
  <si>
    <t>STD account (IPO )</t>
  </si>
  <si>
    <t>STD account ( Dividend)</t>
  </si>
  <si>
    <t>Cash &amp; Cash Equivalents</t>
  </si>
  <si>
    <t>Share Capital</t>
  </si>
  <si>
    <t>Current Liabilities</t>
  </si>
  <si>
    <t>Trade Paybale</t>
  </si>
  <si>
    <t xml:space="preserve">Short term borrowing </t>
  </si>
  <si>
    <t>Share money Deposits</t>
  </si>
  <si>
    <t>Dividends payable</t>
  </si>
  <si>
    <t>Creidtors &amp; accounts</t>
  </si>
  <si>
    <t>Gross Profit</t>
  </si>
  <si>
    <t>Selling &amp; distribution expenses</t>
  </si>
  <si>
    <t>Administrative expenses</t>
  </si>
  <si>
    <t>Employee welfare expenses</t>
  </si>
  <si>
    <t>less:Financial expenses</t>
  </si>
  <si>
    <t>add: Other income</t>
  </si>
  <si>
    <t>less: Income tax expenses</t>
  </si>
  <si>
    <t>Receipt from other income</t>
  </si>
  <si>
    <t>payment for cost operatin gexpenses</t>
  </si>
  <si>
    <t>Payment for operating expenses</t>
  </si>
  <si>
    <t xml:space="preserve">payment of financial expenses of short term loan </t>
  </si>
  <si>
    <t xml:space="preserve">Acquisition o fproperty , plant and equipment </t>
  </si>
  <si>
    <t>receipt /Payment against short term loan</t>
  </si>
  <si>
    <t>dividend paid</t>
  </si>
  <si>
    <t>Far Chemical  Industries Limited</t>
  </si>
  <si>
    <t>Receipt from cusstomers</t>
  </si>
  <si>
    <t>Increase in STD account</t>
  </si>
  <si>
    <t>Increase in share capital</t>
  </si>
  <si>
    <t>Increase /decrease in share Money deposit</t>
  </si>
  <si>
    <t>Payment of financial expenses</t>
  </si>
  <si>
    <t>Ratio</t>
  </si>
  <si>
    <t>Debt to Equity</t>
  </si>
  <si>
    <t>Current Ratio</t>
  </si>
  <si>
    <t>Operating Margin</t>
  </si>
  <si>
    <t>Invemtories</t>
  </si>
  <si>
    <t>Reatined Earning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</si>
  <si>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</si>
  <si>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</si>
  <si>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</si>
  <si>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</si>
  <si>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</si>
  <si>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</si>
  <si>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</si>
  <si>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</si>
  <si>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</si>
  <si>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</si>
  <si>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</si>
  <si>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</si>
  <si>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</si>
  <si>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</si>
  <si>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</si>
  <si>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</si>
  <si>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</si>
  <si>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</si>
  <si>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</si>
  <si>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</si>
  <si>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</si>
  <si>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</si>
  <si>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</si>
  <si>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</si>
  <si>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</si>
  <si>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</si>
  <si>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</si>
  <si>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</si>
  <si>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</si>
  <si>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</si>
  <si>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</si>
  <si>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</si>
  <si>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</si>
  <si>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</si>
  <si>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</si>
  <si>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Far Chemical Industries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</si>
</sst>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Font="1"/>
    <xf numFmtId="164" fontId="0" fillId="0" borderId="0" xfId="1" applyNumberFormat="1" applyFont="1"/>
    <xf numFmtId="164" fontId="2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43" fontId="2" fillId="0" borderId="0" xfId="1" applyNumberFormat="1" applyFont="1"/>
    <xf numFmtId="43" fontId="2" fillId="0" borderId="0" xfId="0" applyNumberFormat="1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pane xSplit="1" ySplit="4" topLeftCell="B26" activePane="bottomRight" state="frozen"/>
      <selection pane="topRight" activeCell="B1" sqref="B1"/>
      <selection pane="bottomLeft" activeCell="A7" sqref="A7"/>
      <selection pane="bottomRight" activeCell="H42" sqref="H42"/>
    </sheetView>
  </sheetViews>
  <sheetFormatPr defaultRowHeight="15" x14ac:dyDescent="0.25"/>
  <cols>
    <col min="1" max="1" width="36" bestFit="1" customWidth="1"/>
    <col min="2" max="2" width="16.5703125" customWidth="1"/>
    <col min="3" max="3" width="14.5703125" customWidth="1"/>
    <col min="4" max="4" width="14.42578125" customWidth="1"/>
    <col min="5" max="5" width="14.85546875" customWidth="1"/>
    <col min="6" max="7" width="16.85546875" bestFit="1" customWidth="1"/>
    <col min="8" max="8" width="18.85546875" customWidth="1"/>
  </cols>
  <sheetData>
    <row r="1" spans="1:8" ht="15.75" x14ac:dyDescent="0.25">
      <c r="A1" s="4" t="s">
        <v>75</v>
      </c>
    </row>
    <row r="2" spans="1:8" x14ac:dyDescent="0.25">
      <c r="A2" s="1" t="s">
        <v>40</v>
      </c>
    </row>
    <row r="3" spans="1:8" x14ac:dyDescent="0.25">
      <c r="A3" s="1" t="s">
        <v>41</v>
      </c>
    </row>
    <row r="4" spans="1:8" ht="15.75" x14ac:dyDescent="0.25"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  <c r="H4" s="4">
        <v>2019</v>
      </c>
    </row>
    <row r="6" spans="1:8" x14ac:dyDescent="0.25">
      <c r="A6" s="14" t="s">
        <v>42</v>
      </c>
      <c r="B6" s="8"/>
      <c r="C6" s="8"/>
      <c r="D6" s="8"/>
      <c r="E6" s="8"/>
      <c r="F6" s="8"/>
    </row>
    <row r="7" spans="1:8" x14ac:dyDescent="0.25">
      <c r="A7" s="15" t="s">
        <v>43</v>
      </c>
      <c r="B7" s="9">
        <f t="shared" ref="B7:E7" si="0">SUM(B8:B9)</f>
        <v>706524200</v>
      </c>
      <c r="C7" s="9">
        <f t="shared" si="0"/>
        <v>801132070</v>
      </c>
      <c r="D7" s="9">
        <f t="shared" si="0"/>
        <v>861078253</v>
      </c>
      <c r="E7" s="9">
        <f t="shared" si="0"/>
        <v>1194049997</v>
      </c>
      <c r="F7" s="9">
        <f>SUM(F8:F9)</f>
        <v>1431042371</v>
      </c>
      <c r="G7" s="9">
        <f>SUM(G8:G9)</f>
        <v>1677478262</v>
      </c>
      <c r="H7" s="9">
        <f>SUM(H8:H9)</f>
        <v>1848690252</v>
      </c>
    </row>
    <row r="8" spans="1:8" x14ac:dyDescent="0.25">
      <c r="A8" t="s">
        <v>0</v>
      </c>
      <c r="B8" s="8">
        <v>704975729</v>
      </c>
      <c r="C8" s="8">
        <v>799583599</v>
      </c>
      <c r="D8" s="8">
        <v>859529782</v>
      </c>
      <c r="E8" s="8">
        <v>1192501526</v>
      </c>
      <c r="F8" s="8">
        <v>1429493900</v>
      </c>
      <c r="G8" s="8">
        <v>1675929791</v>
      </c>
      <c r="H8" s="8">
        <v>1847141781</v>
      </c>
    </row>
    <row r="9" spans="1:8" x14ac:dyDescent="0.25">
      <c r="A9" t="s">
        <v>1</v>
      </c>
      <c r="B9" s="8">
        <v>1548471</v>
      </c>
      <c r="C9" s="8">
        <v>1548471</v>
      </c>
      <c r="D9" s="8">
        <v>1548471</v>
      </c>
      <c r="E9" s="8">
        <v>1548471</v>
      </c>
      <c r="F9" s="8">
        <v>1548471</v>
      </c>
      <c r="G9" s="8">
        <v>1548471</v>
      </c>
      <c r="H9" s="8">
        <v>1548471</v>
      </c>
    </row>
    <row r="10" spans="1:8" x14ac:dyDescent="0.25">
      <c r="B10" s="8"/>
      <c r="C10" s="8"/>
      <c r="D10" s="8"/>
      <c r="E10" s="8"/>
      <c r="F10" s="8"/>
    </row>
    <row r="11" spans="1:8" x14ac:dyDescent="0.25">
      <c r="A11" s="15" t="s">
        <v>44</v>
      </c>
      <c r="B11" s="9">
        <f t="shared" ref="B11:E11" si="1">SUM(B12:B17)</f>
        <v>605954364</v>
      </c>
      <c r="C11" s="9">
        <f t="shared" si="1"/>
        <v>918381573</v>
      </c>
      <c r="D11" s="9">
        <f t="shared" si="1"/>
        <v>1113378741</v>
      </c>
      <c r="E11" s="9">
        <f t="shared" si="1"/>
        <v>1125987198</v>
      </c>
      <c r="F11" s="9">
        <f>SUM(F12:F17)</f>
        <v>1115599812</v>
      </c>
      <c r="G11" s="9">
        <f>SUM(G12:G17)</f>
        <v>1136386432</v>
      </c>
      <c r="H11" s="9">
        <f>SUM(H12:H17)</f>
        <v>1173100869</v>
      </c>
    </row>
    <row r="12" spans="1:8" x14ac:dyDescent="0.25">
      <c r="A12" t="s">
        <v>38</v>
      </c>
      <c r="B12" s="8">
        <v>203858960</v>
      </c>
      <c r="C12" s="8">
        <v>304333397</v>
      </c>
      <c r="D12" s="8">
        <v>374399878</v>
      </c>
      <c r="E12" s="8">
        <v>397370281</v>
      </c>
      <c r="F12" s="8">
        <v>417694944</v>
      </c>
      <c r="G12" s="8">
        <v>426959883</v>
      </c>
      <c r="H12" s="8">
        <v>468297673</v>
      </c>
    </row>
    <row r="13" spans="1:8" x14ac:dyDescent="0.25">
      <c r="A13" t="s">
        <v>2</v>
      </c>
      <c r="B13" s="8">
        <v>370322997</v>
      </c>
      <c r="C13" s="8">
        <v>406101996</v>
      </c>
      <c r="D13" s="8">
        <v>644292072</v>
      </c>
      <c r="E13" s="8">
        <v>599010464</v>
      </c>
      <c r="F13" s="8">
        <v>640160123</v>
      </c>
      <c r="G13" s="8">
        <v>626642699</v>
      </c>
      <c r="H13" s="8">
        <v>617542172</v>
      </c>
    </row>
    <row r="14" spans="1:8" x14ac:dyDescent="0.25">
      <c r="A14" t="s">
        <v>3</v>
      </c>
      <c r="B14" s="8">
        <v>22114549</v>
      </c>
      <c r="C14" s="8">
        <v>43187323</v>
      </c>
      <c r="D14" s="8">
        <v>51710861</v>
      </c>
      <c r="E14" s="8">
        <v>51263934</v>
      </c>
      <c r="F14" s="8">
        <v>34052246</v>
      </c>
      <c r="G14" s="8">
        <v>56904297</v>
      </c>
      <c r="H14" s="8">
        <v>38808225</v>
      </c>
    </row>
    <row r="15" spans="1:8" x14ac:dyDescent="0.25">
      <c r="A15" t="s">
        <v>4</v>
      </c>
      <c r="B15" s="8">
        <v>0</v>
      </c>
      <c r="C15" s="8">
        <v>155986104</v>
      </c>
      <c r="D15" s="8">
        <v>3035000</v>
      </c>
      <c r="E15" s="8">
        <v>2980000</v>
      </c>
      <c r="F15" s="8">
        <v>2950000</v>
      </c>
      <c r="G15" s="8">
        <v>2945000</v>
      </c>
      <c r="H15" s="8">
        <v>2945000</v>
      </c>
    </row>
    <row r="16" spans="1:8" x14ac:dyDescent="0.25">
      <c r="A16" t="s">
        <v>5</v>
      </c>
      <c r="B16" s="8">
        <v>9657858</v>
      </c>
      <c r="C16" s="8">
        <v>8772753</v>
      </c>
      <c r="D16" s="8">
        <v>39940930</v>
      </c>
      <c r="E16" s="8">
        <v>75362519</v>
      </c>
      <c r="F16" s="8">
        <v>822665</v>
      </c>
      <c r="G16" s="8">
        <v>724454</v>
      </c>
      <c r="H16" s="8">
        <v>718079</v>
      </c>
    </row>
    <row r="17" spans="1:8" x14ac:dyDescent="0.25">
      <c r="A17" t="s">
        <v>6</v>
      </c>
      <c r="B17" s="8"/>
      <c r="C17" s="8"/>
      <c r="D17" s="8"/>
      <c r="E17" s="8"/>
      <c r="F17" s="8">
        <v>19919834</v>
      </c>
      <c r="G17" s="8">
        <v>22210099</v>
      </c>
      <c r="H17" s="8">
        <v>44789720</v>
      </c>
    </row>
    <row r="18" spans="1:8" x14ac:dyDescent="0.25">
      <c r="A18" s="1"/>
      <c r="B18" s="9">
        <f t="shared" ref="B18:E18" si="2">B7+B11</f>
        <v>1312478564</v>
      </c>
      <c r="C18" s="9">
        <f>(C7+C11)-1</f>
        <v>1719513642</v>
      </c>
      <c r="D18" s="9">
        <f>(D7+D11)+1</f>
        <v>1974456995</v>
      </c>
      <c r="E18" s="9">
        <f t="shared" si="2"/>
        <v>2320037195</v>
      </c>
      <c r="F18" s="9">
        <f>F7+F11</f>
        <v>2546642183</v>
      </c>
      <c r="G18" s="9">
        <f>G7+G11</f>
        <v>2813864694</v>
      </c>
      <c r="H18" s="9">
        <f>H7+H11</f>
        <v>3021791121</v>
      </c>
    </row>
    <row r="19" spans="1:8" x14ac:dyDescent="0.25">
      <c r="B19" s="8"/>
      <c r="C19" s="8"/>
      <c r="D19" s="8"/>
      <c r="E19" s="8"/>
      <c r="F19" s="8"/>
    </row>
    <row r="20" spans="1:8" ht="15.75" x14ac:dyDescent="0.25">
      <c r="A20" s="16" t="s">
        <v>45</v>
      </c>
      <c r="B20" s="8"/>
      <c r="C20" s="8"/>
      <c r="D20" s="8"/>
      <c r="E20" s="8"/>
      <c r="F20" s="8"/>
    </row>
    <row r="21" spans="1:8" ht="15.75" x14ac:dyDescent="0.25">
      <c r="A21" s="17" t="s">
        <v>46</v>
      </c>
      <c r="B21" s="8"/>
      <c r="C21" s="8"/>
      <c r="D21" s="8"/>
      <c r="E21" s="8"/>
      <c r="F21" s="8"/>
    </row>
    <row r="22" spans="1:8" x14ac:dyDescent="0.25">
      <c r="A22" s="15" t="s">
        <v>48</v>
      </c>
      <c r="B22" s="8"/>
      <c r="C22" s="8"/>
      <c r="D22" s="8"/>
      <c r="E22" s="8"/>
      <c r="F22" s="8"/>
    </row>
    <row r="23" spans="1:8" x14ac:dyDescent="0.25">
      <c r="A23" s="15"/>
      <c r="B23" s="8"/>
      <c r="C23" s="8"/>
      <c r="D23" s="8"/>
      <c r="E23" s="8"/>
      <c r="F23" s="8"/>
    </row>
    <row r="24" spans="1:8" x14ac:dyDescent="0.25">
      <c r="A24" s="15" t="s">
        <v>8</v>
      </c>
      <c r="B24" s="9">
        <f t="shared" ref="B24:E24" si="3">SUM(B25:B29)</f>
        <v>83881290</v>
      </c>
      <c r="C24" s="9">
        <f t="shared" si="3"/>
        <v>89205183</v>
      </c>
      <c r="D24" s="9">
        <f t="shared" si="3"/>
        <v>45687406</v>
      </c>
      <c r="E24" s="9">
        <f t="shared" si="3"/>
        <v>46756505</v>
      </c>
      <c r="F24" s="9">
        <f>SUM(F25:F29)</f>
        <v>49029655</v>
      </c>
      <c r="G24" s="9">
        <f>SUM(G25:G29)</f>
        <v>49521896</v>
      </c>
      <c r="H24" s="9">
        <f>SUM(H25:H29)</f>
        <v>48289035</v>
      </c>
    </row>
    <row r="25" spans="1:8" x14ac:dyDescent="0.25">
      <c r="A25" s="2" t="s">
        <v>9</v>
      </c>
      <c r="B25" s="8">
        <v>65108915</v>
      </c>
      <c r="C25" s="8">
        <v>56140265</v>
      </c>
      <c r="D25" s="8">
        <v>31937074</v>
      </c>
      <c r="E25" s="8">
        <v>34150610</v>
      </c>
      <c r="F25" s="8">
        <v>36561263</v>
      </c>
      <c r="G25" s="8">
        <v>40035250</v>
      </c>
      <c r="H25" s="8">
        <v>38964750</v>
      </c>
    </row>
    <row r="26" spans="1:8" x14ac:dyDescent="0.25">
      <c r="A26" s="2" t="s">
        <v>10</v>
      </c>
      <c r="B26" s="8">
        <v>12225096</v>
      </c>
      <c r="C26" s="8">
        <v>8542157</v>
      </c>
      <c r="D26" s="8">
        <v>4521876</v>
      </c>
      <c r="E26" s="8">
        <v>2125487</v>
      </c>
      <c r="F26" s="8">
        <v>1999623</v>
      </c>
      <c r="G26" s="8">
        <v>2147857</v>
      </c>
      <c r="H26" s="8">
        <v>2002142</v>
      </c>
    </row>
    <row r="27" spans="1:8" x14ac:dyDescent="0.25">
      <c r="A27" s="2" t="s">
        <v>11</v>
      </c>
      <c r="B27" s="8">
        <v>0</v>
      </c>
      <c r="C27" s="8">
        <v>6282239</v>
      </c>
      <c r="D27" s="8">
        <v>3035000</v>
      </c>
      <c r="E27" s="8">
        <v>2980000</v>
      </c>
      <c r="F27" s="8">
        <v>2950000</v>
      </c>
      <c r="G27" s="8">
        <v>2945000</v>
      </c>
      <c r="H27" s="8">
        <v>2945000</v>
      </c>
    </row>
    <row r="28" spans="1:8" x14ac:dyDescent="0.25">
      <c r="A28" s="2" t="s">
        <v>12</v>
      </c>
      <c r="B28" s="8">
        <v>6547279</v>
      </c>
      <c r="C28" s="8">
        <v>18240522</v>
      </c>
      <c r="D28" s="8">
        <v>6193456</v>
      </c>
      <c r="E28" s="8">
        <v>7500408</v>
      </c>
      <c r="F28" s="8">
        <v>822665</v>
      </c>
      <c r="G28" s="8">
        <v>724454</v>
      </c>
      <c r="H28" s="8">
        <v>718079</v>
      </c>
    </row>
    <row r="29" spans="1:8" x14ac:dyDescent="0.25">
      <c r="A29" s="2" t="s">
        <v>13</v>
      </c>
      <c r="B29" s="8"/>
      <c r="C29" s="8"/>
      <c r="D29" s="8"/>
      <c r="E29" s="8"/>
      <c r="F29" s="8">
        <v>6696104</v>
      </c>
      <c r="G29" s="8">
        <v>3669335</v>
      </c>
      <c r="H29" s="8">
        <v>3659064</v>
      </c>
    </row>
    <row r="30" spans="1:8" x14ac:dyDescent="0.25">
      <c r="A30" s="2"/>
      <c r="B30" s="9">
        <f>B24+B22</f>
        <v>83881290</v>
      </c>
      <c r="C30" s="9">
        <f t="shared" ref="C30:H30" si="4">C24+C22</f>
        <v>89205183</v>
      </c>
      <c r="D30" s="9">
        <f t="shared" si="4"/>
        <v>45687406</v>
      </c>
      <c r="E30" s="9">
        <f t="shared" si="4"/>
        <v>46756505</v>
      </c>
      <c r="F30" s="9">
        <f t="shared" si="4"/>
        <v>49029655</v>
      </c>
      <c r="G30" s="9">
        <f t="shared" si="4"/>
        <v>49521896</v>
      </c>
      <c r="H30" s="9">
        <f t="shared" si="4"/>
        <v>48289035</v>
      </c>
    </row>
    <row r="31" spans="1:8" x14ac:dyDescent="0.25">
      <c r="A31" s="2"/>
      <c r="B31" s="8"/>
      <c r="C31" s="8"/>
      <c r="D31" s="8"/>
      <c r="E31" s="8"/>
      <c r="F31" s="8"/>
      <c r="G31" s="8"/>
    </row>
    <row r="32" spans="1:8" x14ac:dyDescent="0.25">
      <c r="A32" s="15" t="s">
        <v>47</v>
      </c>
      <c r="B32" s="9">
        <f t="shared" ref="B32:E32" si="5">SUM(B33:B34)</f>
        <v>1228597274</v>
      </c>
      <c r="C32" s="9">
        <f t="shared" si="5"/>
        <v>1630308459</v>
      </c>
      <c r="D32" s="9">
        <f t="shared" si="5"/>
        <v>1928769589</v>
      </c>
      <c r="E32" s="9">
        <f t="shared" si="5"/>
        <v>2273280690</v>
      </c>
      <c r="F32" s="9">
        <f>SUM(F33:F34)</f>
        <v>2497612528</v>
      </c>
      <c r="G32" s="9">
        <f>SUM(G33:G34)</f>
        <v>2764342798</v>
      </c>
      <c r="H32" s="9">
        <f>SUM(H33:H34)</f>
        <v>2973502086</v>
      </c>
    </row>
    <row r="33" spans="1:8" x14ac:dyDescent="0.25">
      <c r="A33" t="s">
        <v>7</v>
      </c>
      <c r="B33" s="8">
        <v>790315650</v>
      </c>
      <c r="C33" s="8">
        <v>910315650</v>
      </c>
      <c r="D33" s="8">
        <v>1092378780</v>
      </c>
      <c r="E33" s="8">
        <v>1365473470</v>
      </c>
      <c r="F33" s="8">
        <v>1638568160</v>
      </c>
      <c r="G33" s="8">
        <v>1802424980</v>
      </c>
      <c r="H33" s="8">
        <v>1982667480</v>
      </c>
    </row>
    <row r="34" spans="1:8" x14ac:dyDescent="0.25">
      <c r="A34" t="s">
        <v>39</v>
      </c>
      <c r="B34" s="8">
        <v>438281624</v>
      </c>
      <c r="C34" s="8">
        <v>719992809</v>
      </c>
      <c r="D34" s="8">
        <v>836390809</v>
      </c>
      <c r="E34" s="8">
        <v>907807220</v>
      </c>
      <c r="F34" s="8">
        <v>859044368</v>
      </c>
      <c r="G34" s="8">
        <v>961917818</v>
      </c>
      <c r="H34" s="8">
        <v>990834606</v>
      </c>
    </row>
    <row r="35" spans="1:8" x14ac:dyDescent="0.25">
      <c r="B35" s="8"/>
      <c r="C35" s="8"/>
      <c r="D35" s="8"/>
      <c r="E35" s="8"/>
      <c r="F35" s="8"/>
      <c r="G35" s="8"/>
    </row>
    <row r="36" spans="1:8" x14ac:dyDescent="0.25">
      <c r="A36" s="1"/>
      <c r="B36" s="9">
        <f t="shared" ref="B36:H36" si="6">B32+B24</f>
        <v>1312478564</v>
      </c>
      <c r="C36" s="9">
        <f t="shared" si="6"/>
        <v>1719513642</v>
      </c>
      <c r="D36" s="9">
        <f t="shared" si="6"/>
        <v>1974456995</v>
      </c>
      <c r="E36" s="9">
        <f t="shared" si="6"/>
        <v>2320037195</v>
      </c>
      <c r="F36" s="9">
        <f t="shared" si="6"/>
        <v>2546642183</v>
      </c>
      <c r="G36" s="9">
        <f t="shared" si="6"/>
        <v>2813864694</v>
      </c>
      <c r="H36" s="9">
        <f t="shared" si="6"/>
        <v>3021791121</v>
      </c>
    </row>
    <row r="37" spans="1:8" x14ac:dyDescent="0.25">
      <c r="A37" s="1"/>
      <c r="B37" s="6"/>
      <c r="C37" s="6"/>
      <c r="D37" s="6"/>
      <c r="E37" s="6"/>
      <c r="F37" s="6"/>
    </row>
    <row r="38" spans="1:8" x14ac:dyDescent="0.25">
      <c r="A38" s="18" t="s">
        <v>49</v>
      </c>
      <c r="B38" s="13">
        <f t="shared" ref="B38:H38" si="7">B32/(B33/10)</f>
        <v>15.545652854021048</v>
      </c>
      <c r="C38" s="13">
        <f t="shared" si="7"/>
        <v>17.909265417989904</v>
      </c>
      <c r="D38" s="13">
        <f t="shared" si="7"/>
        <v>17.656600661905937</v>
      </c>
      <c r="E38" s="13">
        <f t="shared" si="7"/>
        <v>16.648296286562051</v>
      </c>
      <c r="F38" s="13">
        <f t="shared" si="7"/>
        <v>15.242652633992352</v>
      </c>
      <c r="G38" s="13">
        <f t="shared" si="7"/>
        <v>15.336798084101121</v>
      </c>
      <c r="H38" s="13">
        <f t="shared" si="7"/>
        <v>14.99748251280139</v>
      </c>
    </row>
    <row r="39" spans="1:8" x14ac:dyDescent="0.25">
      <c r="A39" s="18" t="s">
        <v>50</v>
      </c>
      <c r="B39" s="5">
        <f>B33/10</f>
        <v>79031565</v>
      </c>
      <c r="C39" s="5">
        <f>C33/10</f>
        <v>91031565</v>
      </c>
      <c r="D39" s="5">
        <f t="shared" ref="D39:H39" si="8">D33/10</f>
        <v>109237878</v>
      </c>
      <c r="E39" s="5">
        <f t="shared" si="8"/>
        <v>136547347</v>
      </c>
      <c r="F39" s="5">
        <f t="shared" si="8"/>
        <v>163856816</v>
      </c>
      <c r="G39" s="5">
        <f t="shared" si="8"/>
        <v>180242498</v>
      </c>
      <c r="H39" s="5">
        <f t="shared" si="8"/>
        <v>198266748</v>
      </c>
    </row>
    <row r="40" spans="1:8" x14ac:dyDescent="0.25">
      <c r="B40" s="5"/>
      <c r="C40" s="5"/>
      <c r="D40" s="5"/>
      <c r="E40" s="5"/>
      <c r="F40" s="5"/>
    </row>
    <row r="41" spans="1:8" x14ac:dyDescent="0.25">
      <c r="A41" s="1"/>
      <c r="B41" s="6"/>
      <c r="C41" s="6"/>
      <c r="D41" s="6"/>
      <c r="E41" s="6"/>
      <c r="F41" s="6"/>
    </row>
    <row r="42" spans="1:8" x14ac:dyDescent="0.25">
      <c r="A42" s="1"/>
      <c r="H42" s="20"/>
    </row>
    <row r="43" spans="1:8" x14ac:dyDescent="0.25">
      <c r="B43" s="5"/>
      <c r="C43" s="5"/>
      <c r="D43" s="5"/>
      <c r="E43" s="5"/>
      <c r="F43" s="5"/>
    </row>
    <row r="44" spans="1:8" x14ac:dyDescent="0.25">
      <c r="B44" s="5"/>
      <c r="C44" s="5"/>
      <c r="D44" s="5"/>
      <c r="E44" s="5"/>
      <c r="F44" s="5"/>
    </row>
    <row r="45" spans="1:8" x14ac:dyDescent="0.25">
      <c r="B45" s="5"/>
      <c r="C45" s="5"/>
      <c r="D45" s="5"/>
      <c r="E45" s="5"/>
      <c r="F45" s="5"/>
    </row>
    <row r="46" spans="1:8" x14ac:dyDescent="0.25">
      <c r="B46" s="6"/>
      <c r="C46" s="6"/>
      <c r="D46" s="6"/>
      <c r="E46" s="6"/>
      <c r="F46" s="6"/>
    </row>
    <row r="47" spans="1:8" x14ac:dyDescent="0.25">
      <c r="B47" s="6"/>
      <c r="C47" s="6"/>
      <c r="D47" s="6"/>
      <c r="E47" s="6"/>
      <c r="F47" s="6"/>
    </row>
    <row r="48" spans="1:8" x14ac:dyDescent="0.25">
      <c r="B48" s="5"/>
      <c r="C48" s="5"/>
      <c r="D48" s="5"/>
      <c r="E48" s="5"/>
      <c r="F48" s="5"/>
    </row>
    <row r="49" spans="1:6" x14ac:dyDescent="0.25">
      <c r="B49" s="6"/>
      <c r="C49" s="6"/>
      <c r="D49" s="6"/>
      <c r="E49" s="6"/>
      <c r="F49" s="6"/>
    </row>
    <row r="50" spans="1:6" x14ac:dyDescent="0.25">
      <c r="B50" s="5"/>
      <c r="D50" s="5"/>
      <c r="E50" s="5"/>
      <c r="F50" s="5"/>
    </row>
    <row r="51" spans="1:6" x14ac:dyDescent="0.25">
      <c r="A51" s="1"/>
      <c r="B51" s="6"/>
      <c r="C51" s="6"/>
      <c r="D51" s="6"/>
      <c r="E51" s="6"/>
      <c r="F51" s="6"/>
    </row>
    <row r="52" spans="1:6" x14ac:dyDescent="0.25">
      <c r="B52" s="6"/>
      <c r="C52" s="6"/>
      <c r="D52" s="6"/>
      <c r="E52" s="6"/>
    </row>
    <row r="53" spans="1:6" x14ac:dyDescent="0.25">
      <c r="A53" s="1"/>
      <c r="B53" s="6"/>
      <c r="C53" s="6"/>
      <c r="D53" s="6"/>
      <c r="E53" s="6"/>
      <c r="F53" s="6"/>
    </row>
    <row r="57" spans="1:6" x14ac:dyDescent="0.25">
      <c r="A57" s="1"/>
    </row>
    <row r="58" spans="1:6" x14ac:dyDescent="0.25">
      <c r="B58" s="5"/>
      <c r="C58" s="5"/>
      <c r="D58" s="5"/>
      <c r="E58" s="5"/>
      <c r="F58" s="7"/>
    </row>
    <row r="59" spans="1:6" x14ac:dyDescent="0.25">
      <c r="B59" s="5"/>
      <c r="C59" s="5"/>
      <c r="D59" s="5"/>
      <c r="E59" s="5"/>
      <c r="F59" s="5"/>
    </row>
    <row r="60" spans="1:6" x14ac:dyDescent="0.25">
      <c r="B60" s="5"/>
      <c r="C60" s="5"/>
      <c r="D60" s="5"/>
      <c r="E60" s="5"/>
      <c r="F60" s="5"/>
    </row>
    <row r="61" spans="1:6" x14ac:dyDescent="0.25">
      <c r="B61" s="5"/>
      <c r="C61" s="5"/>
      <c r="D61" s="5"/>
      <c r="E61" s="5"/>
      <c r="F61" s="5"/>
    </row>
    <row r="62" spans="1:6" x14ac:dyDescent="0.25">
      <c r="A62" s="3"/>
      <c r="B62" s="5"/>
      <c r="C62" s="5"/>
      <c r="D62" s="5"/>
      <c r="E62" s="5"/>
      <c r="F62" s="5"/>
    </row>
    <row r="63" spans="1:6" x14ac:dyDescent="0.25">
      <c r="A63" s="1"/>
      <c r="B63" s="6"/>
      <c r="C63" s="6"/>
      <c r="D63" s="6"/>
      <c r="E63" s="6"/>
      <c r="F63" s="6"/>
    </row>
    <row r="64" spans="1:6" x14ac:dyDescent="0.25">
      <c r="A64" s="1"/>
    </row>
    <row r="65" spans="1:6" x14ac:dyDescent="0.25">
      <c r="A65" s="1"/>
    </row>
    <row r="66" spans="1:6" x14ac:dyDescent="0.25">
      <c r="B66" s="5"/>
      <c r="C66" s="5"/>
      <c r="D66" s="5"/>
      <c r="E66" s="5"/>
      <c r="F66" s="5"/>
    </row>
    <row r="67" spans="1:6" x14ac:dyDescent="0.25">
      <c r="A67" s="1"/>
      <c r="B67" s="5"/>
      <c r="C67" s="5"/>
      <c r="D67" s="5"/>
      <c r="E67" s="5"/>
      <c r="F67" s="5"/>
    </row>
    <row r="68" spans="1:6" x14ac:dyDescent="0.25">
      <c r="A68" s="1"/>
      <c r="B68" s="6"/>
      <c r="C68" s="6"/>
      <c r="D68" s="6"/>
      <c r="E68" s="6"/>
      <c r="F68" s="6"/>
    </row>
    <row r="70" spans="1:6" x14ac:dyDescent="0.25">
      <c r="A70" s="1"/>
    </row>
    <row r="71" spans="1:6" x14ac:dyDescent="0.25">
      <c r="B71" s="5"/>
      <c r="C71" s="5"/>
      <c r="D71" s="5"/>
      <c r="E71" s="5"/>
      <c r="F71" s="5"/>
    </row>
    <row r="72" spans="1:6" x14ac:dyDescent="0.25">
      <c r="A72" s="1"/>
      <c r="C72" s="5"/>
      <c r="D72" s="5"/>
      <c r="E72" s="5"/>
      <c r="F72" s="5"/>
    </row>
    <row r="73" spans="1:6" x14ac:dyDescent="0.25">
      <c r="C73" s="5"/>
      <c r="D73" s="5"/>
      <c r="E73" s="5"/>
      <c r="F73" s="5"/>
    </row>
    <row r="74" spans="1:6" x14ac:dyDescent="0.25">
      <c r="A74" s="1"/>
      <c r="B74" s="5"/>
      <c r="C74" s="5"/>
      <c r="D74" s="5"/>
      <c r="E74" s="5"/>
      <c r="F74" s="5"/>
    </row>
    <row r="75" spans="1:6" x14ac:dyDescent="0.25">
      <c r="A75" s="2"/>
      <c r="F75" s="5"/>
    </row>
    <row r="76" spans="1:6" x14ac:dyDescent="0.25">
      <c r="A76" s="1"/>
      <c r="B76" s="6"/>
      <c r="C76" s="6"/>
      <c r="D76" s="6"/>
      <c r="E76" s="6"/>
      <c r="F76" s="6"/>
    </row>
    <row r="78" spans="1:6" x14ac:dyDescent="0.25">
      <c r="A78" s="1"/>
      <c r="B78" s="6"/>
      <c r="C78" s="6"/>
      <c r="D78" s="6"/>
      <c r="E78" s="6"/>
      <c r="F78" s="6"/>
    </row>
    <row r="79" spans="1:6" x14ac:dyDescent="0.25">
      <c r="B79" s="5"/>
      <c r="C79" s="5"/>
      <c r="D79" s="5"/>
      <c r="E79" s="5"/>
      <c r="F79" s="5"/>
    </row>
    <row r="80" spans="1:6" x14ac:dyDescent="0.25">
      <c r="A80" s="1"/>
      <c r="B80" s="6"/>
      <c r="C80" s="6"/>
      <c r="D80" s="6"/>
      <c r="E80" s="6"/>
      <c r="F8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23" sqref="H23"/>
    </sheetView>
  </sheetViews>
  <sheetFormatPr defaultRowHeight="15" x14ac:dyDescent="0.25"/>
  <cols>
    <col min="1" max="1" width="29.140625" bestFit="1" customWidth="1"/>
    <col min="2" max="6" width="16.85546875" bestFit="1" customWidth="1"/>
    <col min="7" max="7" width="14.28515625" bestFit="1" customWidth="1"/>
    <col min="8" max="8" width="15" customWidth="1"/>
  </cols>
  <sheetData>
    <row r="1" spans="1:8" ht="15.75" x14ac:dyDescent="0.25">
      <c r="A1" s="4" t="s">
        <v>28</v>
      </c>
    </row>
    <row r="2" spans="1:8" x14ac:dyDescent="0.25">
      <c r="A2" s="1" t="s">
        <v>51</v>
      </c>
    </row>
    <row r="3" spans="1:8" x14ac:dyDescent="0.25">
      <c r="A3" s="1" t="s">
        <v>41</v>
      </c>
    </row>
    <row r="4" spans="1:8" ht="15.75" x14ac:dyDescent="0.25"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  <c r="H4" s="4">
        <v>2019</v>
      </c>
    </row>
    <row r="5" spans="1:8" x14ac:dyDescent="0.25">
      <c r="A5" s="18" t="s">
        <v>52</v>
      </c>
      <c r="B5" s="8">
        <v>1097422650</v>
      </c>
      <c r="C5" s="8">
        <v>1198194039</v>
      </c>
      <c r="D5" s="8">
        <v>1308365030</v>
      </c>
      <c r="E5" s="8">
        <v>1492738046</v>
      </c>
      <c r="F5" s="8">
        <v>1436569686</v>
      </c>
      <c r="G5" s="8">
        <v>1337366121</v>
      </c>
      <c r="H5" s="8">
        <v>1186680670</v>
      </c>
    </row>
    <row r="6" spans="1:8" x14ac:dyDescent="0.25">
      <c r="A6" t="s">
        <v>53</v>
      </c>
      <c r="B6" s="8">
        <v>692966611</v>
      </c>
      <c r="C6" s="8">
        <v>915210597</v>
      </c>
      <c r="D6" s="8">
        <v>998740653</v>
      </c>
      <c r="E6" s="8">
        <v>1130040949</v>
      </c>
      <c r="F6" s="8">
        <v>1122823282</v>
      </c>
      <c r="G6" s="8">
        <v>1047992773</v>
      </c>
      <c r="H6" s="8">
        <v>955231408</v>
      </c>
    </row>
    <row r="7" spans="1:8" x14ac:dyDescent="0.25">
      <c r="A7" s="18" t="s">
        <v>14</v>
      </c>
      <c r="B7" s="9">
        <f>B5-B6</f>
        <v>404456039</v>
      </c>
      <c r="C7" s="9">
        <f t="shared" ref="C7:H7" si="0">C5-C6</f>
        <v>282983442</v>
      </c>
      <c r="D7" s="9">
        <f t="shared" si="0"/>
        <v>309624377</v>
      </c>
      <c r="E7" s="9">
        <f t="shared" si="0"/>
        <v>362697097</v>
      </c>
      <c r="F7" s="9">
        <f t="shared" si="0"/>
        <v>313746404</v>
      </c>
      <c r="G7" s="9">
        <f t="shared" si="0"/>
        <v>289373348</v>
      </c>
      <c r="H7" s="9">
        <f t="shared" si="0"/>
        <v>231449262</v>
      </c>
    </row>
    <row r="8" spans="1:8" x14ac:dyDescent="0.25">
      <c r="A8" s="18" t="s">
        <v>54</v>
      </c>
      <c r="B8" s="8"/>
      <c r="C8" s="8"/>
      <c r="D8" s="8"/>
      <c r="E8" s="8"/>
      <c r="F8" s="8"/>
      <c r="G8" s="8"/>
    </row>
    <row r="9" spans="1:8" x14ac:dyDescent="0.25">
      <c r="A9" t="s">
        <v>15</v>
      </c>
      <c r="B9" s="8">
        <v>3954807</v>
      </c>
      <c r="C9" s="8">
        <v>6276711</v>
      </c>
      <c r="D9" s="8">
        <v>8274333</v>
      </c>
      <c r="E9" s="8">
        <v>8448149</v>
      </c>
      <c r="F9" s="8">
        <v>9775646</v>
      </c>
      <c r="G9" s="8">
        <v>10581377</v>
      </c>
      <c r="H9" s="8">
        <v>10042906</v>
      </c>
    </row>
    <row r="10" spans="1:8" x14ac:dyDescent="0.25">
      <c r="A10" t="s">
        <v>16</v>
      </c>
      <c r="B10" s="8">
        <v>2780368</v>
      </c>
      <c r="C10" s="8">
        <v>38454160</v>
      </c>
      <c r="D10" s="8">
        <v>6993121</v>
      </c>
      <c r="E10" s="8">
        <v>9337407</v>
      </c>
      <c r="F10" s="8">
        <v>10466531</v>
      </c>
      <c r="G10" s="8">
        <v>10998069</v>
      </c>
      <c r="H10" s="8">
        <v>11062686</v>
      </c>
    </row>
    <row r="11" spans="1:8" x14ac:dyDescent="0.25">
      <c r="A11" t="s">
        <v>17</v>
      </c>
      <c r="B11" s="8">
        <v>397030</v>
      </c>
      <c r="C11" s="8">
        <v>614080</v>
      </c>
      <c r="D11" s="8">
        <v>628579</v>
      </c>
      <c r="E11" s="8">
        <v>689091</v>
      </c>
      <c r="F11" s="8">
        <v>701254</v>
      </c>
      <c r="G11" s="8">
        <v>761035</v>
      </c>
      <c r="H11" s="8">
        <v>767287</v>
      </c>
    </row>
    <row r="12" spans="1:8" x14ac:dyDescent="0.25">
      <c r="B12" s="9">
        <f t="shared" ref="B12:E12" si="1">SUM(B9:B11)</f>
        <v>7132205</v>
      </c>
      <c r="C12" s="9">
        <f t="shared" si="1"/>
        <v>45344951</v>
      </c>
      <c r="D12" s="9">
        <f t="shared" si="1"/>
        <v>15896033</v>
      </c>
      <c r="E12" s="9">
        <f t="shared" si="1"/>
        <v>18474647</v>
      </c>
      <c r="F12" s="9">
        <f>SUM(F9:F11)</f>
        <v>20943431</v>
      </c>
      <c r="G12" s="9">
        <f>SUM(G9:G11)</f>
        <v>22340481</v>
      </c>
      <c r="H12" s="9">
        <f>SUM(H9:H11)</f>
        <v>21872879</v>
      </c>
    </row>
    <row r="13" spans="1:8" x14ac:dyDescent="0.25">
      <c r="A13" s="18" t="s">
        <v>55</v>
      </c>
      <c r="B13" s="9">
        <f>B7-B12</f>
        <v>397323834</v>
      </c>
      <c r="C13" s="9">
        <f t="shared" ref="C13:H13" si="2">C7-C12</f>
        <v>237638491</v>
      </c>
      <c r="D13" s="9">
        <f t="shared" si="2"/>
        <v>293728344</v>
      </c>
      <c r="E13" s="9">
        <f t="shared" si="2"/>
        <v>344222450</v>
      </c>
      <c r="F13" s="9">
        <f t="shared" si="2"/>
        <v>292802973</v>
      </c>
      <c r="G13" s="9">
        <f t="shared" si="2"/>
        <v>267032867</v>
      </c>
      <c r="H13" s="9">
        <f t="shared" si="2"/>
        <v>209576383</v>
      </c>
    </row>
    <row r="14" spans="1:8" x14ac:dyDescent="0.25">
      <c r="A14" s="19" t="s">
        <v>56</v>
      </c>
      <c r="B14" s="9"/>
      <c r="C14" s="9"/>
      <c r="D14" s="9"/>
      <c r="E14" s="9"/>
      <c r="F14" s="9"/>
      <c r="G14" s="9"/>
    </row>
    <row r="15" spans="1:8" x14ac:dyDescent="0.25">
      <c r="A15" t="s">
        <v>18</v>
      </c>
      <c r="B15" s="8">
        <v>2016129</v>
      </c>
      <c r="C15" s="8">
        <v>658176</v>
      </c>
      <c r="D15" s="8">
        <v>181524</v>
      </c>
      <c r="E15" s="8">
        <v>465214</v>
      </c>
      <c r="F15" s="8">
        <v>581655</v>
      </c>
      <c r="G15" s="8">
        <v>666964</v>
      </c>
      <c r="H15" s="8">
        <v>784914</v>
      </c>
    </row>
    <row r="16" spans="1:8" x14ac:dyDescent="0.25">
      <c r="B16" s="9">
        <f>B13-B15</f>
        <v>395307705</v>
      </c>
      <c r="C16" s="9">
        <f t="shared" ref="C16:H16" si="3">C13-C15</f>
        <v>236980315</v>
      </c>
      <c r="D16" s="9">
        <f t="shared" si="3"/>
        <v>293546820</v>
      </c>
      <c r="E16" s="9">
        <f t="shared" si="3"/>
        <v>343757236</v>
      </c>
      <c r="F16" s="9">
        <f t="shared" si="3"/>
        <v>292221318</v>
      </c>
      <c r="G16" s="9">
        <f t="shared" si="3"/>
        <v>266365903</v>
      </c>
      <c r="H16" s="9">
        <f t="shared" si="3"/>
        <v>208791469</v>
      </c>
    </row>
    <row r="17" spans="1:8" x14ac:dyDescent="0.25">
      <c r="A17" t="s">
        <v>19</v>
      </c>
      <c r="B17" s="8">
        <v>274658</v>
      </c>
      <c r="C17" s="8">
        <v>44730870</v>
      </c>
      <c r="D17" s="8">
        <v>4914309</v>
      </c>
      <c r="E17" s="8">
        <v>753865</v>
      </c>
      <c r="F17" s="8">
        <v>384194</v>
      </c>
      <c r="G17" s="8">
        <v>364367</v>
      </c>
      <c r="H17" s="8">
        <v>367818</v>
      </c>
    </row>
    <row r="18" spans="1:8" x14ac:dyDescent="0.25">
      <c r="A18" s="18" t="s">
        <v>57</v>
      </c>
      <c r="B18" s="9">
        <f t="shared" ref="B18:E18" si="4">SUM(B16:B17)</f>
        <v>395582363</v>
      </c>
      <c r="C18" s="9">
        <f t="shared" si="4"/>
        <v>281711185</v>
      </c>
      <c r="D18" s="9">
        <f t="shared" si="4"/>
        <v>298461129</v>
      </c>
      <c r="E18" s="9">
        <f t="shared" si="4"/>
        <v>344511101</v>
      </c>
      <c r="F18" s="9">
        <f>SUM(F16:F17)</f>
        <v>292605512</v>
      </c>
      <c r="G18" s="9">
        <f>SUM(G16:G17)</f>
        <v>266730270</v>
      </c>
      <c r="H18" s="9">
        <f>SUM(H16:H17)</f>
        <v>209159287</v>
      </c>
    </row>
    <row r="19" spans="1:8" x14ac:dyDescent="0.25">
      <c r="A19" s="15" t="s">
        <v>58</v>
      </c>
      <c r="B19" s="9"/>
      <c r="C19" s="9"/>
      <c r="D19" s="9"/>
      <c r="E19" s="9"/>
      <c r="F19" s="9"/>
      <c r="G19" s="9"/>
    </row>
    <row r="20" spans="1:8" x14ac:dyDescent="0.25">
      <c r="A20" t="s">
        <v>20</v>
      </c>
      <c r="B20" s="9">
        <v>0</v>
      </c>
      <c r="C20" s="9">
        <v>0</v>
      </c>
      <c r="D20" s="9">
        <v>0</v>
      </c>
      <c r="E20" s="9">
        <v>0</v>
      </c>
      <c r="F20" s="8">
        <v>0</v>
      </c>
      <c r="G20" s="8">
        <v>0</v>
      </c>
    </row>
    <row r="21" spans="1:8" x14ac:dyDescent="0.25">
      <c r="A21" s="18" t="s">
        <v>59</v>
      </c>
      <c r="B21" s="9">
        <f t="shared" ref="B21:E21" si="5">SUM(B18:B20)</f>
        <v>395582363</v>
      </c>
      <c r="C21" s="9">
        <f t="shared" si="5"/>
        <v>281711185</v>
      </c>
      <c r="D21" s="9">
        <f>SUM(D18:D20)+1</f>
        <v>298461130</v>
      </c>
      <c r="E21" s="9">
        <f t="shared" si="5"/>
        <v>344511101</v>
      </c>
      <c r="F21" s="9">
        <f>SUM(F18:F20)</f>
        <v>292605512</v>
      </c>
      <c r="G21" s="9">
        <f>SUM(G18:G20)</f>
        <v>266730270</v>
      </c>
      <c r="H21" s="9">
        <f>SUM(H18:H20)</f>
        <v>209159287</v>
      </c>
    </row>
    <row r="22" spans="1:8" x14ac:dyDescent="0.25">
      <c r="B22" s="8"/>
      <c r="C22" s="8"/>
      <c r="D22" s="8"/>
      <c r="E22" s="8"/>
      <c r="F22" s="8"/>
      <c r="G22" s="8"/>
    </row>
    <row r="23" spans="1:8" x14ac:dyDescent="0.25">
      <c r="A23" s="18" t="s">
        <v>60</v>
      </c>
      <c r="B23" s="12">
        <f>B21/('1'!B33/10)</f>
        <v>5.0053717524131027</v>
      </c>
      <c r="C23" s="12">
        <f>C21/('1'!C33/10)</f>
        <v>3.0946538708853351</v>
      </c>
      <c r="D23" s="12">
        <f>D21/('1'!D33/10)</f>
        <v>2.7322128135810182</v>
      </c>
      <c r="E23" s="12">
        <f>E21/('1'!E33/10)</f>
        <v>2.5230157053142892</v>
      </c>
      <c r="F23" s="12">
        <f>F21/('1'!F33/10)</f>
        <v>1.7857390320583306</v>
      </c>
      <c r="G23" s="12">
        <f>G21/('1'!G33/10)</f>
        <v>1.4798411748598823</v>
      </c>
      <c r="H23" s="12">
        <f>H21/('1'!H33/10)</f>
        <v>1.0549388090029095</v>
      </c>
    </row>
    <row r="24" spans="1:8" x14ac:dyDescent="0.25">
      <c r="A24" s="19" t="s">
        <v>61</v>
      </c>
      <c r="B24" s="8">
        <f>'1'!B33/10</f>
        <v>79031565</v>
      </c>
      <c r="C24" s="8">
        <f>'1'!C33/10</f>
        <v>91031565</v>
      </c>
      <c r="D24" s="8">
        <f>'1'!D33/10</f>
        <v>109237878</v>
      </c>
      <c r="E24" s="8">
        <f>'1'!E33/10</f>
        <v>136547347</v>
      </c>
      <c r="F24" s="8">
        <f>'1'!F33/10</f>
        <v>163856816</v>
      </c>
      <c r="G24" s="8">
        <f>'1'!G33/10</f>
        <v>180242498</v>
      </c>
      <c r="H24" s="8">
        <f>'1'!H33/10</f>
        <v>198266748</v>
      </c>
    </row>
    <row r="25" spans="1:8" x14ac:dyDescent="0.25">
      <c r="B25" s="8"/>
      <c r="C25" s="8"/>
      <c r="D25" s="8"/>
      <c r="E25" s="8"/>
      <c r="F25" s="8"/>
      <c r="G25" s="8"/>
    </row>
    <row r="26" spans="1:8" x14ac:dyDescent="0.25">
      <c r="B26" s="8"/>
      <c r="C26" s="8"/>
      <c r="D26" s="8"/>
      <c r="E26" s="8"/>
      <c r="F26" s="8"/>
      <c r="G26" s="8"/>
    </row>
    <row r="27" spans="1:8" x14ac:dyDescent="0.25">
      <c r="B27" s="8"/>
      <c r="C27" s="8"/>
      <c r="D27" s="8"/>
      <c r="E27" s="8"/>
      <c r="F27" s="8"/>
      <c r="G27" s="8"/>
    </row>
    <row r="28" spans="1:8" x14ac:dyDescent="0.25">
      <c r="B28" s="8"/>
      <c r="C28" s="8"/>
      <c r="D28" s="8"/>
      <c r="E28" s="8"/>
      <c r="F28" s="8"/>
      <c r="G2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xSplit="1" ySplit="4" topLeftCell="B8" activePane="bottomRight" state="frozen"/>
      <selection pane="topRight" activeCell="B1" sqref="B1"/>
      <selection pane="bottomLeft" activeCell="A4" sqref="A4"/>
      <selection pane="bottomRight" activeCell="J13" sqref="J13"/>
    </sheetView>
  </sheetViews>
  <sheetFormatPr defaultRowHeight="15" x14ac:dyDescent="0.25"/>
  <cols>
    <col min="1" max="1" width="43" bestFit="1" customWidth="1"/>
    <col min="2" max="2" width="16" bestFit="1" customWidth="1"/>
    <col min="3" max="3" width="16.85546875" bestFit="1" customWidth="1"/>
    <col min="4" max="5" width="17.7109375" bestFit="1" customWidth="1"/>
    <col min="6" max="7" width="15" bestFit="1" customWidth="1"/>
    <col min="8" max="8" width="18.7109375" customWidth="1"/>
  </cols>
  <sheetData>
    <row r="1" spans="1:8" ht="15.75" x14ac:dyDescent="0.25">
      <c r="A1" s="4" t="s">
        <v>75</v>
      </c>
    </row>
    <row r="2" spans="1:8" x14ac:dyDescent="0.25">
      <c r="A2" s="1" t="s">
        <v>62</v>
      </c>
    </row>
    <row r="3" spans="1:8" x14ac:dyDescent="0.25">
      <c r="A3" s="1" t="s">
        <v>41</v>
      </c>
    </row>
    <row r="4" spans="1:8" ht="15.75" x14ac:dyDescent="0.25"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  <c r="H4" s="4">
        <v>2019</v>
      </c>
    </row>
    <row r="5" spans="1:8" x14ac:dyDescent="0.25">
      <c r="A5" s="18" t="s">
        <v>63</v>
      </c>
      <c r="B5" s="8"/>
      <c r="C5" s="8"/>
      <c r="D5" s="8"/>
      <c r="E5" s="8"/>
      <c r="F5" s="8"/>
    </row>
    <row r="6" spans="1:8" x14ac:dyDescent="0.25">
      <c r="A6" t="s">
        <v>29</v>
      </c>
      <c r="B6" s="8">
        <v>962101509</v>
      </c>
      <c r="C6" s="8">
        <v>1162415040</v>
      </c>
      <c r="D6" s="8">
        <v>1070174954</v>
      </c>
      <c r="E6" s="8">
        <v>1538019654</v>
      </c>
      <c r="F6" s="8">
        <v>1395420027</v>
      </c>
      <c r="G6" s="8">
        <v>1350883545</v>
      </c>
      <c r="H6" s="8">
        <v>1195781197</v>
      </c>
    </row>
    <row r="7" spans="1:8" x14ac:dyDescent="0.25">
      <c r="A7" t="s">
        <v>21</v>
      </c>
      <c r="B7" s="8">
        <v>274658</v>
      </c>
      <c r="C7" s="8">
        <v>44730870</v>
      </c>
      <c r="D7" s="8">
        <v>4914309</v>
      </c>
      <c r="E7" s="8">
        <v>753865</v>
      </c>
      <c r="F7" s="8">
        <v>384194</v>
      </c>
      <c r="G7" s="8">
        <v>364367</v>
      </c>
      <c r="H7" s="8">
        <v>280687</v>
      </c>
    </row>
    <row r="8" spans="1:8" x14ac:dyDescent="0.25">
      <c r="A8" t="s">
        <v>22</v>
      </c>
      <c r="B8" s="8">
        <v>-647990575</v>
      </c>
      <c r="C8" s="8">
        <v>-984889528</v>
      </c>
      <c r="D8" s="8">
        <v>-1033508694</v>
      </c>
      <c r="E8" s="8">
        <v>-1078428285</v>
      </c>
      <c r="F8" s="8">
        <v>-1052423400</v>
      </c>
      <c r="G8" s="8">
        <v>-1011075473</v>
      </c>
      <c r="H8" s="8">
        <v>-919599704</v>
      </c>
    </row>
    <row r="9" spans="1:8" x14ac:dyDescent="0.25">
      <c r="A9" t="s">
        <v>23</v>
      </c>
      <c r="B9" s="8">
        <v>-3897911</v>
      </c>
      <c r="C9" s="8">
        <v>-32298718</v>
      </c>
      <c r="D9" s="8">
        <v>-27116882</v>
      </c>
      <c r="E9" s="8">
        <v>-16294141</v>
      </c>
      <c r="F9" s="8">
        <v>-20884145</v>
      </c>
      <c r="G9" s="8">
        <v>-24570971</v>
      </c>
      <c r="H9" s="8">
        <v>-21156025</v>
      </c>
    </row>
    <row r="10" spans="1:8" ht="30" x14ac:dyDescent="0.25">
      <c r="A10" s="3" t="s">
        <v>24</v>
      </c>
      <c r="B10" s="8">
        <v>-397030</v>
      </c>
      <c r="C10" s="8">
        <v>-614080</v>
      </c>
      <c r="D10" s="8">
        <v>0</v>
      </c>
      <c r="E10" s="8">
        <v>-465214</v>
      </c>
      <c r="F10" s="8">
        <v>-581655</v>
      </c>
      <c r="G10" s="8">
        <v>-666964</v>
      </c>
      <c r="H10" s="8">
        <v>-784914</v>
      </c>
    </row>
    <row r="11" spans="1:8" x14ac:dyDescent="0.25">
      <c r="A11" s="1"/>
      <c r="B11" s="9">
        <f t="shared" ref="B11:E11" si="0">SUM(B6:B10)</f>
        <v>310090651</v>
      </c>
      <c r="C11" s="9">
        <f t="shared" si="0"/>
        <v>189343584</v>
      </c>
      <c r="D11" s="9">
        <f t="shared" si="0"/>
        <v>14463687</v>
      </c>
      <c r="E11" s="9">
        <f t="shared" si="0"/>
        <v>443585879</v>
      </c>
      <c r="F11" s="9">
        <f>SUM(F6:F10)</f>
        <v>321915021</v>
      </c>
      <c r="G11" s="9">
        <f>SUM(G6:G10)</f>
        <v>314934504</v>
      </c>
      <c r="H11" s="9">
        <f>SUM(H6:H10)</f>
        <v>254521241</v>
      </c>
    </row>
    <row r="12" spans="1:8" x14ac:dyDescent="0.25">
      <c r="A12" s="1"/>
      <c r="B12" s="8"/>
      <c r="C12" s="8"/>
      <c r="D12" s="8"/>
      <c r="E12" s="8"/>
      <c r="F12" s="8"/>
    </row>
    <row r="13" spans="1:8" x14ac:dyDescent="0.25">
      <c r="A13" s="18" t="s">
        <v>64</v>
      </c>
      <c r="B13" s="8"/>
      <c r="C13" s="8"/>
      <c r="D13" s="8"/>
      <c r="E13" s="8"/>
      <c r="F13" s="8"/>
    </row>
    <row r="14" spans="1:8" x14ac:dyDescent="0.25">
      <c r="A14" t="s">
        <v>25</v>
      </c>
      <c r="B14" s="8">
        <v>-301147881</v>
      </c>
      <c r="C14" s="8">
        <v>-156183709</v>
      </c>
      <c r="D14" s="8">
        <v>-128797569</v>
      </c>
      <c r="E14" s="8">
        <v>-405767901</v>
      </c>
      <c r="F14" s="8">
        <v>-308958168</v>
      </c>
      <c r="G14" s="8">
        <v>-312792473</v>
      </c>
      <c r="H14" s="8">
        <v>-231805752</v>
      </c>
    </row>
    <row r="15" spans="1:8" x14ac:dyDescent="0.25">
      <c r="A15" s="2" t="s">
        <v>30</v>
      </c>
      <c r="B15" s="8">
        <v>0</v>
      </c>
      <c r="C15" s="8">
        <v>-155986104</v>
      </c>
      <c r="D15" s="8">
        <v>152951104</v>
      </c>
      <c r="E15" s="8">
        <v>0</v>
      </c>
      <c r="F15" s="8"/>
    </row>
    <row r="16" spans="1:8" x14ac:dyDescent="0.25">
      <c r="A16" s="1"/>
      <c r="B16" s="9">
        <f t="shared" ref="B16:E16" si="1">SUM(B14)</f>
        <v>-301147881</v>
      </c>
      <c r="C16" s="9">
        <f>SUM(C14:C15)</f>
        <v>-312169813</v>
      </c>
      <c r="D16" s="9">
        <f>SUM(D14:D15)</f>
        <v>24153535</v>
      </c>
      <c r="E16" s="9">
        <f t="shared" si="1"/>
        <v>-405767901</v>
      </c>
      <c r="F16" s="9">
        <f>SUM(F14)</f>
        <v>-308958168</v>
      </c>
      <c r="G16" s="9">
        <f>SUM(G14)</f>
        <v>-312792473</v>
      </c>
      <c r="H16" s="9">
        <f>SUM(H14)</f>
        <v>-231805752</v>
      </c>
    </row>
    <row r="17" spans="1:8" x14ac:dyDescent="0.25">
      <c r="B17" s="8"/>
      <c r="C17" s="8"/>
      <c r="D17" s="8"/>
      <c r="E17" s="8"/>
      <c r="F17" s="8"/>
    </row>
    <row r="18" spans="1:8" x14ac:dyDescent="0.25">
      <c r="A18" s="18" t="s">
        <v>65</v>
      </c>
      <c r="B18" s="8"/>
      <c r="C18" s="8"/>
      <c r="D18" s="8"/>
      <c r="E18" s="8"/>
      <c r="F18" s="8"/>
    </row>
    <row r="19" spans="1:8" x14ac:dyDescent="0.25">
      <c r="A19" t="s">
        <v>26</v>
      </c>
      <c r="B19" s="8">
        <v>-227687</v>
      </c>
      <c r="C19" s="8">
        <v>-3682939</v>
      </c>
      <c r="D19" s="8">
        <v>-4020281</v>
      </c>
      <c r="E19" s="8">
        <v>-2396389</v>
      </c>
      <c r="F19" s="8">
        <v>-125864</v>
      </c>
      <c r="G19" s="8">
        <v>148234</v>
      </c>
      <c r="H19" s="8">
        <v>-145715</v>
      </c>
    </row>
    <row r="20" spans="1:8" x14ac:dyDescent="0.25">
      <c r="A20" s="2" t="s">
        <v>31</v>
      </c>
      <c r="B20" s="8">
        <v>0</v>
      </c>
      <c r="C20" s="8">
        <v>120000000</v>
      </c>
      <c r="D20" s="8">
        <v>0</v>
      </c>
      <c r="E20" s="8"/>
      <c r="F20" s="8"/>
    </row>
    <row r="21" spans="1:8" x14ac:dyDescent="0.25">
      <c r="A21" t="s">
        <v>32</v>
      </c>
      <c r="B21" s="8">
        <v>0</v>
      </c>
      <c r="C21" s="8">
        <v>6282239</v>
      </c>
      <c r="D21" s="8">
        <v>-3247239</v>
      </c>
      <c r="E21" s="8">
        <v>0</v>
      </c>
      <c r="F21" s="8"/>
    </row>
    <row r="22" spans="1:8" x14ac:dyDescent="0.25">
      <c r="A22" s="2" t="s">
        <v>33</v>
      </c>
      <c r="B22" s="8">
        <v>-2016129</v>
      </c>
      <c r="C22" s="8">
        <v>-658176</v>
      </c>
      <c r="D22" s="8">
        <v>-181524</v>
      </c>
      <c r="E22" s="8">
        <v>0</v>
      </c>
      <c r="F22" s="8"/>
    </row>
    <row r="23" spans="1:8" x14ac:dyDescent="0.25">
      <c r="A23" s="2" t="s">
        <v>27</v>
      </c>
      <c r="B23" s="8"/>
      <c r="C23" s="8"/>
      <c r="D23" s="8">
        <v>0</v>
      </c>
      <c r="E23" s="8">
        <v>0</v>
      </c>
      <c r="F23" s="8">
        <v>-68273674</v>
      </c>
      <c r="G23" s="8">
        <v>0</v>
      </c>
    </row>
    <row r="24" spans="1:8" x14ac:dyDescent="0.25">
      <c r="A24" s="1"/>
      <c r="B24" s="9">
        <f t="shared" ref="B24:D24" si="2">SUM(B19:B23)</f>
        <v>-2243816</v>
      </c>
      <c r="C24" s="9">
        <f t="shared" si="2"/>
        <v>121941124</v>
      </c>
      <c r="D24" s="9">
        <f t="shared" si="2"/>
        <v>-7449044</v>
      </c>
      <c r="E24" s="9">
        <f>SUM(E19:E23)</f>
        <v>-2396389</v>
      </c>
      <c r="F24" s="9">
        <f>SUM(F19:F23)</f>
        <v>-68399538</v>
      </c>
      <c r="G24" s="9">
        <f>SUM(G19:G23)</f>
        <v>148234</v>
      </c>
      <c r="H24" s="9">
        <f>SUM(H19:H23)</f>
        <v>-145715</v>
      </c>
    </row>
    <row r="25" spans="1:8" x14ac:dyDescent="0.25">
      <c r="B25" s="8"/>
      <c r="C25" s="8"/>
      <c r="D25" s="8"/>
      <c r="E25" s="8"/>
      <c r="F25" s="8"/>
    </row>
    <row r="26" spans="1:8" x14ac:dyDescent="0.25">
      <c r="A26" s="1" t="s">
        <v>66</v>
      </c>
      <c r="B26" s="9">
        <f t="shared" ref="B26:E26" si="3">B11+B16+B24</f>
        <v>6698954</v>
      </c>
      <c r="C26" s="9">
        <f t="shared" si="3"/>
        <v>-885105</v>
      </c>
      <c r="D26" s="9">
        <f t="shared" si="3"/>
        <v>31168178</v>
      </c>
      <c r="E26" s="9">
        <f t="shared" si="3"/>
        <v>35421589</v>
      </c>
      <c r="F26" s="9">
        <f>F11+F16+F24</f>
        <v>-55442685</v>
      </c>
      <c r="G26" s="9">
        <f t="shared" ref="G26:H26" si="4">G11+G16+G24</f>
        <v>2290265</v>
      </c>
      <c r="H26" s="9">
        <f t="shared" si="4"/>
        <v>22569774</v>
      </c>
    </row>
    <row r="27" spans="1:8" x14ac:dyDescent="0.25">
      <c r="A27" s="19" t="s">
        <v>67</v>
      </c>
      <c r="B27" s="8">
        <v>2958904</v>
      </c>
      <c r="C27" s="8">
        <v>9657858</v>
      </c>
      <c r="D27" s="8">
        <v>8772753</v>
      </c>
      <c r="E27" s="8">
        <v>39940930</v>
      </c>
      <c r="F27" s="8">
        <v>75362519</v>
      </c>
      <c r="G27" s="8">
        <v>19919834</v>
      </c>
      <c r="H27" s="8">
        <v>22210099</v>
      </c>
    </row>
    <row r="28" spans="1:8" x14ac:dyDescent="0.25">
      <c r="A28" s="18" t="s">
        <v>68</v>
      </c>
      <c r="B28" s="9">
        <f t="shared" ref="B28:E28" si="5">SUM(B26:B27)</f>
        <v>9657858</v>
      </c>
      <c r="C28" s="9">
        <f t="shared" si="5"/>
        <v>8772753</v>
      </c>
      <c r="D28" s="9">
        <f>SUM(D26:D27)-1</f>
        <v>39940930</v>
      </c>
      <c r="E28" s="9">
        <f t="shared" si="5"/>
        <v>75362519</v>
      </c>
      <c r="F28" s="9">
        <f>SUM(F26:F27)</f>
        <v>19919834</v>
      </c>
      <c r="G28" s="9">
        <f>SUM(G26:G27)</f>
        <v>22210099</v>
      </c>
      <c r="H28" s="9">
        <f>SUM(H26:H27)</f>
        <v>44779873</v>
      </c>
    </row>
    <row r="29" spans="1:8" x14ac:dyDescent="0.25">
      <c r="B29" s="8"/>
      <c r="C29" s="8"/>
      <c r="D29" s="8"/>
      <c r="E29" s="8"/>
      <c r="F29" s="8"/>
    </row>
    <row r="30" spans="1:8" x14ac:dyDescent="0.25">
      <c r="A30" s="18" t="s">
        <v>69</v>
      </c>
      <c r="B30" s="12">
        <f>B11/('1'!B33/10)</f>
        <v>3.9236304000812838</v>
      </c>
      <c r="C30" s="12">
        <f>C11/('1'!C33/10)</f>
        <v>2.0799772474525731</v>
      </c>
      <c r="D30" s="12">
        <f>D11/('1'!D33/10)</f>
        <v>0.13240541893353147</v>
      </c>
      <c r="E30" s="12">
        <f>E11/('1'!E33/10)</f>
        <v>3.2485865800087641</v>
      </c>
      <c r="F30" s="12">
        <f>F11/('1'!F33/10)</f>
        <v>1.9646117192952168</v>
      </c>
      <c r="G30" s="12">
        <f>G11/('1'!G33/10)</f>
        <v>1.7472821753724253</v>
      </c>
      <c r="H30" s="12">
        <f>H11/('1'!H33/10)</f>
        <v>1.2837313546898947</v>
      </c>
    </row>
    <row r="31" spans="1:8" x14ac:dyDescent="0.25">
      <c r="A31" s="18" t="s">
        <v>70</v>
      </c>
      <c r="B31" s="8">
        <f>'1'!B33/10</f>
        <v>79031565</v>
      </c>
      <c r="C31" s="8">
        <f>'1'!C33/10</f>
        <v>91031565</v>
      </c>
      <c r="D31" s="8">
        <f>'1'!D33/10</f>
        <v>109237878</v>
      </c>
      <c r="E31" s="8">
        <f>'1'!E33/10</f>
        <v>136547347</v>
      </c>
      <c r="F31" s="8">
        <f>'1'!F33/10</f>
        <v>163856816</v>
      </c>
      <c r="G31" s="8">
        <f>'1'!G33/10</f>
        <v>180242498</v>
      </c>
      <c r="H31" s="8">
        <f>'1'!H33/10</f>
        <v>198266748</v>
      </c>
    </row>
    <row r="32" spans="1:8" x14ac:dyDescent="0.25">
      <c r="B32" s="8"/>
      <c r="C32" s="8"/>
      <c r="D32" s="8"/>
      <c r="E32" s="8"/>
      <c r="F3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</cols>
  <sheetData>
    <row r="1" spans="1:7" ht="15.75" x14ac:dyDescent="0.25">
      <c r="A1" s="4" t="s">
        <v>75</v>
      </c>
    </row>
    <row r="2" spans="1:7" x14ac:dyDescent="0.25">
      <c r="A2" s="1" t="s">
        <v>34</v>
      </c>
    </row>
    <row r="3" spans="1:7" x14ac:dyDescent="0.25">
      <c r="A3" s="1" t="s">
        <v>41</v>
      </c>
    </row>
    <row r="4" spans="1:7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s="2" t="s">
        <v>71</v>
      </c>
      <c r="B5" s="10">
        <f>'1'!B32/'1'!B18</f>
        <v>0.93608940191422429</v>
      </c>
      <c r="C5" s="10">
        <f>'1'!C32/'1'!C18</f>
        <v>0.94812185212078703</v>
      </c>
      <c r="D5" s="10">
        <f>'1'!D32/'1'!D18</f>
        <v>0.97686077432139762</v>
      </c>
      <c r="E5" s="10">
        <f>'1'!E32/'1'!E18</f>
        <v>0.97984665715671859</v>
      </c>
      <c r="F5" s="10">
        <f>'1'!F32/'1'!F18</f>
        <v>0.98074733257491165</v>
      </c>
      <c r="G5" s="10">
        <f>'1'!G32/'1'!G18</f>
        <v>0.98240075434131735</v>
      </c>
    </row>
    <row r="6" spans="1:7" x14ac:dyDescent="0.25">
      <c r="A6" s="2" t="s">
        <v>72</v>
      </c>
      <c r="B6" s="10">
        <f>'2'!B21/'1'!B32</f>
        <v>0.32197887084030757</v>
      </c>
      <c r="C6" s="10">
        <f>'2'!C21/'1'!C32</f>
        <v>0.17279624812398769</v>
      </c>
      <c r="D6" s="10">
        <f>'2'!D21/'1'!D32</f>
        <v>0.15474172327382127</v>
      </c>
      <c r="E6" s="10">
        <f>'2'!E21/'1'!E32</f>
        <v>0.15154798196081981</v>
      </c>
      <c r="F6" s="10">
        <f>'2'!F21/'1'!F32</f>
        <v>0.11715408563966012</v>
      </c>
      <c r="G6" s="10">
        <f>'2'!G21/'1'!G32</f>
        <v>9.6489577990464551E-2</v>
      </c>
    </row>
    <row r="7" spans="1:7" x14ac:dyDescent="0.25">
      <c r="A7" s="2" t="s">
        <v>35</v>
      </c>
      <c r="B7" s="10"/>
      <c r="C7" s="10"/>
      <c r="D7" s="10"/>
      <c r="E7" s="10"/>
      <c r="F7" s="10"/>
      <c r="G7" s="10"/>
    </row>
    <row r="8" spans="1:7" x14ac:dyDescent="0.25">
      <c r="A8" s="2" t="s">
        <v>36</v>
      </c>
      <c r="B8" s="11">
        <f>'1'!B11/'1'!B24</f>
        <v>7.2239514199173618</v>
      </c>
      <c r="C8" s="11">
        <f>'1'!C11/'1'!C24</f>
        <v>10.295159340685395</v>
      </c>
      <c r="D8" s="11">
        <f>'1'!D11/'1'!D24</f>
        <v>24.369489066636877</v>
      </c>
      <c r="E8" s="11">
        <f>'1'!E11/'1'!E24</f>
        <v>24.081936791468909</v>
      </c>
      <c r="F8" s="11">
        <f>'1'!F11/'1'!F24</f>
        <v>22.753572547063609</v>
      </c>
      <c r="G8" s="11">
        <f>'1'!G11/'1'!G24</f>
        <v>22.947151134924237</v>
      </c>
    </row>
    <row r="9" spans="1:7" x14ac:dyDescent="0.25">
      <c r="A9" s="2" t="s">
        <v>73</v>
      </c>
      <c r="B9" s="10">
        <f>'2'!B21/'2'!B5</f>
        <v>0.36046491568221234</v>
      </c>
      <c r="C9" s="10">
        <f>'2'!C21/'2'!C5</f>
        <v>0.2351131584956917</v>
      </c>
      <c r="D9" s="10">
        <f>'2'!D21/'2'!D5</f>
        <v>0.22811763013873887</v>
      </c>
      <c r="E9" s="10">
        <f>'2'!E21/'2'!E5</f>
        <v>0.23079139834558757</v>
      </c>
      <c r="F9" s="10">
        <f>'2'!F21/'2'!F5</f>
        <v>0.20368347936864373</v>
      </c>
      <c r="G9" s="10">
        <f>'2'!G21/'2'!G5</f>
        <v>0.19944446461718018</v>
      </c>
    </row>
    <row r="10" spans="1:7" x14ac:dyDescent="0.25">
      <c r="A10" t="s">
        <v>37</v>
      </c>
      <c r="B10" s="10">
        <f>'2'!B13/'2'!B5</f>
        <v>0.36205178925366632</v>
      </c>
      <c r="C10" s="10">
        <f>'2'!C13/'2'!C5</f>
        <v>0.19833055687568815</v>
      </c>
      <c r="D10" s="10">
        <f>'2'!D13/'2'!D5</f>
        <v>0.2245003017239004</v>
      </c>
      <c r="E10" s="10">
        <f>'2'!E13/'2'!E5</f>
        <v>0.2305980281820994</v>
      </c>
      <c r="F10" s="10">
        <f>'2'!F13/'2'!F5</f>
        <v>0.20382093249878031</v>
      </c>
      <c r="G10" s="10">
        <f>'2'!G13/'2'!G5</f>
        <v>0.19967072801300609</v>
      </c>
    </row>
    <row r="11" spans="1:7" x14ac:dyDescent="0.25">
      <c r="A11" s="2" t="s">
        <v>74</v>
      </c>
      <c r="B11" s="10">
        <f>'2'!B21/('1'!B32)</f>
        <v>0.32197887084030757</v>
      </c>
      <c r="C11" s="10">
        <f>'2'!C21/('1'!C32)</f>
        <v>0.17279624812398769</v>
      </c>
      <c r="D11" s="10">
        <f>'2'!D21/('1'!D32)</f>
        <v>0.15474172327382127</v>
      </c>
      <c r="E11" s="10">
        <f>'2'!E21/('1'!E32)</f>
        <v>0.15154798196081981</v>
      </c>
      <c r="F11" s="10">
        <f>'2'!F21/('1'!F32)</f>
        <v>0.11715408563966012</v>
      </c>
      <c r="G11" s="10">
        <f>'2'!G21/('1'!G32)</f>
        <v>9.6489577990464551E-2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2018-03-07T07:06:10Z</dcterms:created>
  <dcterms:modified xsi:type="dcterms:W3CDTF">2020-04-12T10:45:45Z</dcterms:modified>
</cp:coreProperties>
</file>