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ik\Google Drive\Financial Statements\Checked &amp; Final\FS Template\Formate_3\Textile\Annual\"/>
    </mc:Choice>
  </mc:AlternateContent>
  <bookViews>
    <workbookView xWindow="0" yWindow="0" windowWidth="20490" windowHeight="7650" activeTab="2"/>
  </bookViews>
  <sheets>
    <sheet name="1" sheetId="1" r:id="rId1"/>
    <sheet name="2" sheetId="2" r:id="rId2"/>
    <sheet name="3" sheetId="3" r:id="rId3"/>
    <sheet name="Ratio" sheetId="4" r:id="rId4"/>
  </sheets>
  <calcPr calcId="162913"/>
  <extLst>
    <ext uri="GoogleSheetsCustomDataVersion1">
      <go:sheetsCustomData xmlns:go="http://customooxmlschemas.google.com/" r:id="rId8" roundtripDataSignature="AMtx7mgx0x+Oa+e9TBwN8GKcBBVNCdXjhA=="/>
    </ext>
  </extLst>
</workbook>
</file>

<file path=xl/calcChain.xml><?xml version="1.0" encoding="utf-8"?>
<calcChain xmlns="http://schemas.openxmlformats.org/spreadsheetml/2006/main">
  <c r="F8" i="4" l="1"/>
  <c r="B8" i="4"/>
  <c r="F7" i="4"/>
  <c r="E7" i="4"/>
  <c r="B7" i="4"/>
  <c r="H44" i="3"/>
  <c r="G44" i="3"/>
  <c r="F44" i="3"/>
  <c r="E44" i="3"/>
  <c r="D44" i="3"/>
  <c r="C44" i="3"/>
  <c r="B44" i="3"/>
  <c r="H40" i="3"/>
  <c r="H39" i="3"/>
  <c r="H41" i="3" s="1"/>
  <c r="D39" i="3"/>
  <c r="D41" i="3" s="1"/>
  <c r="H37" i="3"/>
  <c r="G37" i="3"/>
  <c r="F37" i="3"/>
  <c r="E37" i="3"/>
  <c r="D37" i="3"/>
  <c r="C37" i="3"/>
  <c r="B37" i="3"/>
  <c r="H22" i="3"/>
  <c r="G22" i="3"/>
  <c r="F22" i="3"/>
  <c r="E22" i="3"/>
  <c r="D22" i="3"/>
  <c r="C22" i="3"/>
  <c r="B22" i="3"/>
  <c r="H12" i="3"/>
  <c r="H43" i="3" s="1"/>
  <c r="G12" i="3"/>
  <c r="G39" i="3" s="1"/>
  <c r="G41" i="3" s="1"/>
  <c r="F12" i="3"/>
  <c r="F39" i="3" s="1"/>
  <c r="F41" i="3" s="1"/>
  <c r="E12" i="3"/>
  <c r="E39" i="3" s="1"/>
  <c r="E41" i="3" s="1"/>
  <c r="D12" i="3"/>
  <c r="D43" i="3" s="1"/>
  <c r="C12" i="3"/>
  <c r="C39" i="3" s="1"/>
  <c r="C41" i="3" s="1"/>
  <c r="B12" i="3"/>
  <c r="B43" i="3" s="1"/>
  <c r="H27" i="2"/>
  <c r="G27" i="2"/>
  <c r="F27" i="2"/>
  <c r="E27" i="2"/>
  <c r="D27" i="2"/>
  <c r="C27" i="2"/>
  <c r="B27" i="2"/>
  <c r="H21" i="2"/>
  <c r="G21" i="2"/>
  <c r="F21" i="2"/>
  <c r="E21" i="2"/>
  <c r="D21" i="2"/>
  <c r="E17" i="2"/>
  <c r="E19" i="2" s="1"/>
  <c r="E24" i="2" s="1"/>
  <c r="H11" i="2"/>
  <c r="H17" i="2" s="1"/>
  <c r="H19" i="2" s="1"/>
  <c r="H24" i="2" s="1"/>
  <c r="E11" i="2"/>
  <c r="E10" i="4" s="1"/>
  <c r="D11" i="2"/>
  <c r="D17" i="2" s="1"/>
  <c r="D19" i="2" s="1"/>
  <c r="D24" i="2" s="1"/>
  <c r="H7" i="2"/>
  <c r="G7" i="2"/>
  <c r="G11" i="2" s="1"/>
  <c r="F7" i="2"/>
  <c r="F11" i="2" s="1"/>
  <c r="E7" i="2"/>
  <c r="D7" i="2"/>
  <c r="C7" i="2"/>
  <c r="C11" i="2" s="1"/>
  <c r="B7" i="2"/>
  <c r="B11" i="2" s="1"/>
  <c r="H61" i="1"/>
  <c r="G61" i="1"/>
  <c r="F61" i="1"/>
  <c r="E61" i="1"/>
  <c r="D61" i="1"/>
  <c r="C61" i="1"/>
  <c r="B61" i="1"/>
  <c r="F60" i="1"/>
  <c r="E60" i="1"/>
  <c r="B60" i="1"/>
  <c r="G56" i="1"/>
  <c r="G52" i="1" s="1"/>
  <c r="H52" i="1"/>
  <c r="H7" i="4" s="1"/>
  <c r="F52" i="1"/>
  <c r="E52" i="1"/>
  <c r="D52" i="1"/>
  <c r="D7" i="4" s="1"/>
  <c r="C52" i="1"/>
  <c r="C7" i="4" s="1"/>
  <c r="B52" i="1"/>
  <c r="C48" i="1"/>
  <c r="H33" i="1"/>
  <c r="H50" i="1" s="1"/>
  <c r="H58" i="1" s="1"/>
  <c r="G33" i="1"/>
  <c r="G8" i="4" s="1"/>
  <c r="F33" i="1"/>
  <c r="F50" i="1" s="1"/>
  <c r="F58" i="1" s="1"/>
  <c r="E33" i="1"/>
  <c r="E50" i="1" s="1"/>
  <c r="E58" i="1" s="1"/>
  <c r="D33" i="1"/>
  <c r="D50" i="1" s="1"/>
  <c r="D58" i="1" s="1"/>
  <c r="C33" i="1"/>
  <c r="C8" i="4" s="1"/>
  <c r="B33" i="1"/>
  <c r="B50" i="1" s="1"/>
  <c r="B58" i="1" s="1"/>
  <c r="H24" i="1"/>
  <c r="G24" i="1"/>
  <c r="F24" i="1"/>
  <c r="E24" i="1"/>
  <c r="D24" i="1"/>
  <c r="C24" i="1"/>
  <c r="B24" i="1"/>
  <c r="F20" i="1"/>
  <c r="E20" i="1"/>
  <c r="B20" i="1"/>
  <c r="H12" i="1"/>
  <c r="H20" i="1" s="1"/>
  <c r="G12" i="1"/>
  <c r="G20" i="1" s="1"/>
  <c r="F12" i="1"/>
  <c r="E12" i="1"/>
  <c r="E8" i="4" s="1"/>
  <c r="D12" i="1"/>
  <c r="D20" i="1" s="1"/>
  <c r="C12" i="1"/>
  <c r="C20" i="1" s="1"/>
  <c r="B12" i="1"/>
  <c r="H6" i="1"/>
  <c r="G6" i="1"/>
  <c r="F6" i="1"/>
  <c r="E6" i="1"/>
  <c r="D6" i="1"/>
  <c r="C6" i="1"/>
  <c r="B6" i="1"/>
  <c r="H11" i="4" l="1"/>
  <c r="H5" i="4"/>
  <c r="H9" i="4"/>
  <c r="H26" i="2"/>
  <c r="H6" i="4"/>
  <c r="D11" i="4"/>
  <c r="D9" i="4"/>
  <c r="D26" i="2"/>
  <c r="D5" i="4"/>
  <c r="D6" i="4"/>
  <c r="B17" i="2"/>
  <c r="B19" i="2" s="1"/>
  <c r="B24" i="2" s="1"/>
  <c r="B10" i="4"/>
  <c r="F10" i="4"/>
  <c r="F17" i="2"/>
  <c r="F19" i="2" s="1"/>
  <c r="F24" i="2" s="1"/>
  <c r="G7" i="4"/>
  <c r="G60" i="1"/>
  <c r="C10" i="4"/>
  <c r="C17" i="2"/>
  <c r="C19" i="2" s="1"/>
  <c r="C24" i="2" s="1"/>
  <c r="G10" i="4"/>
  <c r="G17" i="2"/>
  <c r="G19" i="2" s="1"/>
  <c r="G24" i="2" s="1"/>
  <c r="E11" i="4"/>
  <c r="E9" i="4"/>
  <c r="E5" i="4"/>
  <c r="E26" i="2"/>
  <c r="E6" i="4"/>
  <c r="G50" i="1"/>
  <c r="G58" i="1" s="1"/>
  <c r="D10" i="4"/>
  <c r="H10" i="4"/>
  <c r="F43" i="3"/>
  <c r="C60" i="1"/>
  <c r="B39" i="3"/>
  <c r="B41" i="3" s="1"/>
  <c r="C43" i="3"/>
  <c r="G43" i="3"/>
  <c r="D8" i="4"/>
  <c r="H8" i="4"/>
  <c r="C50" i="1"/>
  <c r="C58" i="1" s="1"/>
  <c r="E43" i="3"/>
  <c r="D60" i="1"/>
  <c r="H60" i="1"/>
  <c r="C6" i="4" l="1"/>
  <c r="C5" i="4"/>
  <c r="C26" i="2"/>
  <c r="C11" i="4"/>
  <c r="C9" i="4"/>
  <c r="F9" i="4"/>
  <c r="F5" i="4"/>
  <c r="F26" i="2"/>
  <c r="F6" i="4"/>
  <c r="F11" i="4"/>
  <c r="G6" i="4"/>
  <c r="G11" i="4"/>
  <c r="G9" i="4"/>
  <c r="G5" i="4"/>
  <c r="G26" i="2"/>
  <c r="B9" i="4"/>
  <c r="B5" i="4"/>
  <c r="B26" i="2"/>
  <c r="B11" i="4"/>
  <c r="B6" i="4"/>
</calcChain>
</file>

<file path=xl/sharedStrings.xml><?xml version="1.0" encoding="utf-8"?>
<sst xmlns="http://schemas.openxmlformats.org/spreadsheetml/2006/main" count="117" uniqueCount="103">
  <si>
    <t>Far East Knitting &amp; Dyeing Industries Ltd.</t>
  </si>
  <si>
    <t>Cash Flow Statement</t>
  </si>
  <si>
    <t>As at year end</t>
  </si>
  <si>
    <t>Balance Sheet</t>
  </si>
  <si>
    <t>ASSETS</t>
  </si>
  <si>
    <t>Net Cash Flows - Operating Activities</t>
  </si>
  <si>
    <t>Income Statement</t>
  </si>
  <si>
    <t>Net Revenues</t>
  </si>
  <si>
    <t>NON CURRENT ASSETS</t>
  </si>
  <si>
    <t>Collection from customer</t>
  </si>
  <si>
    <t>Cost of goods sold</t>
  </si>
  <si>
    <t>Collection from other income</t>
  </si>
  <si>
    <t>Cash paid to suppliers</t>
  </si>
  <si>
    <t>Operating expenses paid</t>
  </si>
  <si>
    <t>Gross Profit</t>
  </si>
  <si>
    <t>Fixed assets(at cost less accumulated depreciation)</t>
  </si>
  <si>
    <t>Intangible Assest</t>
  </si>
  <si>
    <t>Capital work-in-progress</t>
  </si>
  <si>
    <t>Long term investment</t>
  </si>
  <si>
    <t>Tax Paid</t>
  </si>
  <si>
    <t>CURRENT ASSETS</t>
  </si>
  <si>
    <t>Advance, deposits &amp; prepayments</t>
  </si>
  <si>
    <t>Finance cost</t>
  </si>
  <si>
    <t>Machine in Transit</t>
  </si>
  <si>
    <t>Accounts receivables</t>
  </si>
  <si>
    <t>Inventories</t>
  </si>
  <si>
    <t>Cash &amp; Cash equivalent</t>
  </si>
  <si>
    <t>Instrument in hand for IPO subscription</t>
  </si>
  <si>
    <t>Operating Incomes/Expenses</t>
  </si>
  <si>
    <t>Net Cash Flows - Investment Activities</t>
  </si>
  <si>
    <t>Liabilities and Capital</t>
  </si>
  <si>
    <t>Acquisition of fixed assets</t>
  </si>
  <si>
    <t>Operating Profit</t>
  </si>
  <si>
    <t xml:space="preserve">Machine in Transit </t>
  </si>
  <si>
    <t>Liabilities</t>
  </si>
  <si>
    <t>Received from Fixed assets Sales</t>
  </si>
  <si>
    <t>Capital work in progress</t>
  </si>
  <si>
    <t>Non Current Liabilities</t>
  </si>
  <si>
    <t>Encashment of FDR</t>
  </si>
  <si>
    <t>Non-Operating Income/(Expenses)</t>
  </si>
  <si>
    <t>Long term loan (secured)</t>
  </si>
  <si>
    <t>Employee Benefit</t>
  </si>
  <si>
    <t>Deferred Tax Liabilities</t>
  </si>
  <si>
    <t>Deffered tax liability for other comprehensive income</t>
  </si>
  <si>
    <t>Net Cash Flows - Financing Activities</t>
  </si>
  <si>
    <t>Deferred liabilities(provision for gratuity)</t>
  </si>
  <si>
    <t xml:space="preserve">Paid up Capital </t>
  </si>
  <si>
    <t>Deferred liabilities(workers' welfare fund)</t>
  </si>
  <si>
    <t>Other income</t>
  </si>
  <si>
    <t>Income tax laibility</t>
  </si>
  <si>
    <t>Share Premium</t>
  </si>
  <si>
    <t>Revaluation Cost</t>
  </si>
  <si>
    <t>Secured loan received/paid</t>
  </si>
  <si>
    <t>Short term loan received/paid</t>
  </si>
  <si>
    <t>Current Liabilities</t>
  </si>
  <si>
    <t>Non Operating Expenditure</t>
  </si>
  <si>
    <t>EDF Loan</t>
  </si>
  <si>
    <t>Loan against trust receipt</t>
  </si>
  <si>
    <t>Profit Before contribution to WPPF</t>
  </si>
  <si>
    <t>Midterm Loan</t>
  </si>
  <si>
    <t>Long term loan</t>
  </si>
  <si>
    <t>Subscription received (for IPO)</t>
  </si>
  <si>
    <t>Accounts payable</t>
  </si>
  <si>
    <t>Dividend Payable</t>
  </si>
  <si>
    <t>Cash dividend paid</t>
  </si>
  <si>
    <t>Mid Term Loan</t>
  </si>
  <si>
    <t>Packing credit loan</t>
  </si>
  <si>
    <t>Accepted bills payable</t>
  </si>
  <si>
    <t>Subscription received</t>
  </si>
  <si>
    <t>Contribution to WPPF</t>
  </si>
  <si>
    <t>Provision for expenses</t>
  </si>
  <si>
    <t>Current portion of long term loan</t>
  </si>
  <si>
    <t>Profit Before Taxation</t>
  </si>
  <si>
    <t>Tax payables</t>
  </si>
  <si>
    <t>Short term loan</t>
  </si>
  <si>
    <t>Net Change in Cash Flows</t>
  </si>
  <si>
    <t>Provision for Taxation</t>
  </si>
  <si>
    <t>Payable for asset purchase</t>
  </si>
  <si>
    <t>Workers' profit participation fund</t>
  </si>
  <si>
    <t>Other liabilities</t>
  </si>
  <si>
    <t>Provision from income tax</t>
  </si>
  <si>
    <t>Cash and Cash Equivalents at Beginning Period</t>
  </si>
  <si>
    <t>Deferred tax expense</t>
  </si>
  <si>
    <t>Net Profit</t>
  </si>
  <si>
    <t>Cash and Cash Equivalents at End of Period</t>
  </si>
  <si>
    <t>Shareholders’ Equity</t>
  </si>
  <si>
    <t>Net Operating Cash Flow Per Share</t>
  </si>
  <si>
    <t>Share capital (Issue, Subscribed &amp; paid up capital)</t>
  </si>
  <si>
    <t>Retained Earnings</t>
  </si>
  <si>
    <t>Earnings per share (par value Taka 10)</t>
  </si>
  <si>
    <t>Revaluation surplus</t>
  </si>
  <si>
    <t>Shares to Calculate NOCFPS</t>
  </si>
  <si>
    <t>Net assets value per share</t>
  </si>
  <si>
    <t>Shares to Calculate EPS</t>
  </si>
  <si>
    <t>Shares to calculate NAVPS</t>
  </si>
  <si>
    <t>Ratio</t>
  </si>
  <si>
    <t>Return on Asset (ROA)</t>
  </si>
  <si>
    <t>Return on Equity (ROE)</t>
  </si>
  <si>
    <t>Debt to Equity</t>
  </si>
  <si>
    <t>Current Ratio</t>
  </si>
  <si>
    <t>Net Margin</t>
  </si>
  <si>
    <t>Operating Margin</t>
  </si>
  <si>
    <t>Return on Invested Capital (ROIC)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</si>
</sst>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0.0"/>
  </numFmts>
  <fonts count="8" x14ac:knownFonts="1">
    <font>
      <sz val="11"/>
      <color theme="1"/>
      <name val="Arial"/>
    </font>
    <font>
      <b/>
      <sz val="11"/>
      <color theme="1"/>
      <name val="Calibri"/>
    </font>
    <font>
      <sz val="11"/>
      <color theme="1"/>
      <name val="Calibri"/>
    </font>
    <font>
      <sz val="11"/>
      <color theme="1"/>
      <name val="Calibri"/>
    </font>
    <font>
      <b/>
      <u/>
      <sz val="11"/>
      <color theme="1"/>
      <name val="Calibri"/>
    </font>
    <font>
      <sz val="12"/>
      <color theme="1"/>
      <name val="Calibri"/>
    </font>
    <font>
      <b/>
      <sz val="12"/>
      <color theme="1"/>
      <name val="Calibri"/>
    </font>
    <font>
      <b/>
      <u/>
      <sz val="12"/>
      <color theme="1"/>
      <name val="Calibri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8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1" fillId="0" borderId="1" xfId="0" applyFont="1" applyBorder="1" applyAlignment="1">
      <alignment horizontal="left"/>
    </xf>
    <xf numFmtId="0" fontId="1" fillId="0" borderId="1" xfId="0" applyFont="1" applyBorder="1"/>
    <xf numFmtId="164" fontId="3" fillId="0" borderId="0" xfId="0" applyNumberFormat="1" applyFont="1"/>
    <xf numFmtId="0" fontId="4" fillId="0" borderId="0" xfId="0" applyFont="1"/>
    <xf numFmtId="3" fontId="3" fillId="0" borderId="0" xfId="0" applyNumberFormat="1" applyFont="1"/>
    <xf numFmtId="0" fontId="5" fillId="0" borderId="0" xfId="0" applyFont="1"/>
    <xf numFmtId="164" fontId="3" fillId="0" borderId="1" xfId="0" applyNumberFormat="1" applyFont="1" applyBorder="1"/>
    <xf numFmtId="164" fontId="1" fillId="0" borderId="0" xfId="0" applyNumberFormat="1" applyFont="1"/>
    <xf numFmtId="3" fontId="3" fillId="0" borderId="1" xfId="0" applyNumberFormat="1" applyFont="1" applyBorder="1"/>
    <xf numFmtId="0" fontId="3" fillId="0" borderId="0" xfId="0" applyFont="1"/>
    <xf numFmtId="41" fontId="1" fillId="0" borderId="0" xfId="0" applyNumberFormat="1" applyFont="1"/>
    <xf numFmtId="0" fontId="6" fillId="0" borderId="0" xfId="0" applyFont="1"/>
    <xf numFmtId="164" fontId="1" fillId="0" borderId="2" xfId="0" applyNumberFormat="1" applyFont="1" applyBorder="1"/>
    <xf numFmtId="3" fontId="1" fillId="0" borderId="0" xfId="0" applyNumberFormat="1" applyFont="1"/>
    <xf numFmtId="0" fontId="6" fillId="0" borderId="1" xfId="0" applyFont="1" applyBorder="1" applyAlignment="1">
      <alignment horizontal="left"/>
    </xf>
    <xf numFmtId="0" fontId="7" fillId="0" borderId="0" xfId="0" applyFont="1" applyAlignment="1">
      <alignment horizontal="left"/>
    </xf>
    <xf numFmtId="0" fontId="1" fillId="0" borderId="3" xfId="0" applyFont="1" applyBorder="1"/>
    <xf numFmtId="41" fontId="3" fillId="0" borderId="0" xfId="0" applyNumberFormat="1" applyFont="1"/>
    <xf numFmtId="164" fontId="1" fillId="0" borderId="3" xfId="0" applyNumberFormat="1" applyFont="1" applyBorder="1"/>
    <xf numFmtId="43" fontId="1" fillId="0" borderId="0" xfId="0" applyNumberFormat="1" applyFont="1"/>
    <xf numFmtId="2" fontId="1" fillId="0" borderId="4" xfId="0" applyNumberFormat="1" applyFont="1" applyBorder="1" applyAlignment="1">
      <alignment horizontal="center"/>
    </xf>
    <xf numFmtId="4" fontId="1" fillId="0" borderId="0" xfId="0" applyNumberFormat="1" applyFont="1"/>
    <xf numFmtId="43" fontId="3" fillId="0" borderId="0" xfId="0" applyNumberFormat="1" applyFont="1"/>
    <xf numFmtId="165" fontId="3" fillId="0" borderId="0" xfId="0" applyNumberFormat="1" applyFont="1"/>
    <xf numFmtId="166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"/>
    </sheetView>
  </sheetViews>
  <sheetFormatPr defaultColWidth="12.625" defaultRowHeight="15" customHeight="1" x14ac:dyDescent="0.2"/>
  <cols>
    <col min="1" max="1" width="41.5" customWidth="1"/>
    <col min="2" max="2" width="14.75" customWidth="1"/>
    <col min="3" max="3" width="12.5" customWidth="1"/>
    <col min="4" max="4" width="13.375" customWidth="1"/>
    <col min="5" max="8" width="12.5" customWidth="1"/>
    <col min="9" max="26" width="7.625" customWidth="1"/>
  </cols>
  <sheetData>
    <row r="1" spans="1:8" x14ac:dyDescent="0.25">
      <c r="A1" s="1" t="s">
        <v>0</v>
      </c>
    </row>
    <row r="2" spans="1:8" x14ac:dyDescent="0.25">
      <c r="A2" s="1" t="s">
        <v>3</v>
      </c>
    </row>
    <row r="3" spans="1:8" x14ac:dyDescent="0.25">
      <c r="A3" s="2" t="s">
        <v>2</v>
      </c>
    </row>
    <row r="4" spans="1:8" x14ac:dyDescent="0.25">
      <c r="B4" s="2">
        <v>2013</v>
      </c>
      <c r="C4" s="2">
        <v>2014</v>
      </c>
      <c r="D4" s="2">
        <v>2015</v>
      </c>
      <c r="E4" s="2">
        <v>2016</v>
      </c>
      <c r="F4" s="2">
        <v>2017</v>
      </c>
      <c r="G4" s="2">
        <v>2018</v>
      </c>
      <c r="H4" s="2">
        <v>2019</v>
      </c>
    </row>
    <row r="5" spans="1:8" x14ac:dyDescent="0.25">
      <c r="A5" s="3" t="s">
        <v>4</v>
      </c>
      <c r="B5" s="5"/>
      <c r="C5" s="5"/>
      <c r="D5" s="5"/>
      <c r="E5" s="5"/>
      <c r="F5" s="5"/>
      <c r="G5" s="5"/>
    </row>
    <row r="6" spans="1:8" x14ac:dyDescent="0.25">
      <c r="A6" s="6" t="s">
        <v>8</v>
      </c>
      <c r="B6" s="10">
        <f t="shared" ref="B6:H6" si="0">SUM(B7:B10)</f>
        <v>1358416846</v>
      </c>
      <c r="C6" s="10">
        <f t="shared" si="0"/>
        <v>1462346608</v>
      </c>
      <c r="D6" s="10">
        <f t="shared" si="0"/>
        <v>1583541972</v>
      </c>
      <c r="E6" s="10">
        <f t="shared" si="0"/>
        <v>1812202729</v>
      </c>
      <c r="F6" s="10">
        <f t="shared" si="0"/>
        <v>1839771506</v>
      </c>
      <c r="G6" s="10">
        <f t="shared" si="0"/>
        <v>2080371285</v>
      </c>
      <c r="H6" s="10">
        <f t="shared" si="0"/>
        <v>2078719746</v>
      </c>
    </row>
    <row r="7" spans="1:8" x14ac:dyDescent="0.25">
      <c r="A7" s="2" t="s">
        <v>15</v>
      </c>
      <c r="B7" s="5">
        <v>1357346846</v>
      </c>
      <c r="C7" s="5">
        <v>1462346608</v>
      </c>
      <c r="D7" s="5">
        <v>1583541972</v>
      </c>
      <c r="E7" s="5">
        <v>1812202729</v>
      </c>
      <c r="F7" s="5">
        <v>1796017704</v>
      </c>
      <c r="G7" s="5">
        <v>2075093665</v>
      </c>
      <c r="H7" s="7">
        <v>2072431458</v>
      </c>
    </row>
    <row r="8" spans="1:8" x14ac:dyDescent="0.25">
      <c r="A8" s="2" t="s">
        <v>16</v>
      </c>
      <c r="B8" s="5"/>
      <c r="C8" s="5"/>
      <c r="D8" s="5"/>
      <c r="E8" s="5"/>
      <c r="F8" s="5">
        <v>5562199</v>
      </c>
      <c r="G8" s="5">
        <v>5277620</v>
      </c>
      <c r="H8" s="7">
        <v>4218096</v>
      </c>
    </row>
    <row r="9" spans="1:8" x14ac:dyDescent="0.25">
      <c r="A9" s="2" t="s">
        <v>17</v>
      </c>
      <c r="B9" s="5"/>
      <c r="C9" s="5"/>
      <c r="D9" s="5"/>
      <c r="E9" s="5"/>
      <c r="F9" s="5">
        <v>38191603</v>
      </c>
      <c r="G9" s="5"/>
      <c r="H9" s="7">
        <v>2070192</v>
      </c>
    </row>
    <row r="10" spans="1:8" x14ac:dyDescent="0.25">
      <c r="A10" s="2" t="s">
        <v>18</v>
      </c>
      <c r="B10" s="5">
        <v>1070000</v>
      </c>
      <c r="C10" s="5">
        <v>0</v>
      </c>
      <c r="D10" s="5"/>
      <c r="E10" s="5"/>
      <c r="F10" s="5"/>
      <c r="G10" s="5"/>
    </row>
    <row r="11" spans="1:8" x14ac:dyDescent="0.25">
      <c r="B11" s="5"/>
      <c r="C11" s="5"/>
      <c r="D11" s="5"/>
      <c r="E11" s="5"/>
      <c r="F11" s="5"/>
      <c r="G11" s="5"/>
    </row>
    <row r="12" spans="1:8" x14ac:dyDescent="0.25">
      <c r="A12" s="6" t="s">
        <v>20</v>
      </c>
      <c r="B12" s="10">
        <f t="shared" ref="B12:H12" si="1">SUM(B13:B18)</f>
        <v>1316043225</v>
      </c>
      <c r="C12" s="10">
        <f t="shared" si="1"/>
        <v>5698673794</v>
      </c>
      <c r="D12" s="10">
        <f t="shared" si="1"/>
        <v>2185696936</v>
      </c>
      <c r="E12" s="10">
        <f t="shared" si="1"/>
        <v>2481364954</v>
      </c>
      <c r="F12" s="10">
        <f t="shared" si="1"/>
        <v>2594051224</v>
      </c>
      <c r="G12" s="10">
        <f t="shared" si="1"/>
        <v>2774396071</v>
      </c>
      <c r="H12" s="10">
        <f t="shared" si="1"/>
        <v>3670475333</v>
      </c>
    </row>
    <row r="13" spans="1:8" x14ac:dyDescent="0.25">
      <c r="A13" s="12" t="s">
        <v>21</v>
      </c>
      <c r="B13" s="5">
        <v>51297957</v>
      </c>
      <c r="C13" s="5">
        <v>57874537</v>
      </c>
      <c r="D13" s="5">
        <v>24997964</v>
      </c>
      <c r="E13" s="5">
        <v>35381494</v>
      </c>
      <c r="F13" s="5">
        <v>93373243</v>
      </c>
      <c r="G13" s="5">
        <v>90079937</v>
      </c>
      <c r="H13" s="7">
        <v>72860367</v>
      </c>
    </row>
    <row r="14" spans="1:8" x14ac:dyDescent="0.25">
      <c r="A14" s="12" t="s">
        <v>23</v>
      </c>
      <c r="B14" s="5"/>
      <c r="C14" s="5"/>
      <c r="D14" s="5">
        <v>1425000</v>
      </c>
      <c r="E14" s="5"/>
      <c r="F14" s="5"/>
      <c r="G14" s="5"/>
    </row>
    <row r="15" spans="1:8" x14ac:dyDescent="0.25">
      <c r="A15" s="12" t="s">
        <v>24</v>
      </c>
      <c r="B15" s="5">
        <v>505220413</v>
      </c>
      <c r="C15" s="5">
        <v>655041493</v>
      </c>
      <c r="D15" s="5">
        <v>858995714</v>
      </c>
      <c r="E15" s="5">
        <v>1127452794</v>
      </c>
      <c r="F15" s="5">
        <v>1162351661</v>
      </c>
      <c r="G15" s="5">
        <v>1249313191</v>
      </c>
      <c r="H15" s="7">
        <v>1728957053</v>
      </c>
    </row>
    <row r="16" spans="1:8" x14ac:dyDescent="0.25">
      <c r="A16" s="12" t="s">
        <v>25</v>
      </c>
      <c r="B16" s="5">
        <v>439312264</v>
      </c>
      <c r="C16" s="5">
        <v>533189830</v>
      </c>
      <c r="D16" s="5">
        <v>676947068</v>
      </c>
      <c r="E16" s="5">
        <v>797061934</v>
      </c>
      <c r="F16" s="5">
        <v>901074907</v>
      </c>
      <c r="G16" s="5">
        <v>992559709</v>
      </c>
      <c r="H16" s="7">
        <v>1361209068</v>
      </c>
    </row>
    <row r="17" spans="1:8" x14ac:dyDescent="0.25">
      <c r="A17" s="12" t="s">
        <v>26</v>
      </c>
      <c r="B17" s="5">
        <v>320212591</v>
      </c>
      <c r="C17" s="5">
        <v>4360271134</v>
      </c>
      <c r="D17" s="5">
        <v>623331190</v>
      </c>
      <c r="E17" s="5">
        <v>521468732</v>
      </c>
      <c r="F17" s="5">
        <v>61281520</v>
      </c>
      <c r="G17" s="5">
        <v>6533871</v>
      </c>
      <c r="H17" s="7">
        <v>507448845</v>
      </c>
    </row>
    <row r="18" spans="1:8" x14ac:dyDescent="0.25">
      <c r="A18" s="12" t="s">
        <v>27</v>
      </c>
      <c r="B18" s="5">
        <v>0</v>
      </c>
      <c r="C18" s="5">
        <v>92296800</v>
      </c>
      <c r="D18" s="5"/>
      <c r="E18" s="5"/>
      <c r="F18" s="5">
        <v>375969893</v>
      </c>
      <c r="G18" s="5">
        <v>435909363</v>
      </c>
    </row>
    <row r="19" spans="1:8" x14ac:dyDescent="0.25">
      <c r="B19" s="5"/>
      <c r="C19" s="5"/>
      <c r="D19" s="5"/>
      <c r="E19" s="5"/>
      <c r="F19" s="5"/>
      <c r="G19" s="5"/>
    </row>
    <row r="20" spans="1:8" x14ac:dyDescent="0.25">
      <c r="A20" s="1"/>
      <c r="B20" s="10">
        <f t="shared" ref="B20:H20" si="2">B12+B6</f>
        <v>2674460071</v>
      </c>
      <c r="C20" s="10">
        <f t="shared" si="2"/>
        <v>7161020402</v>
      </c>
      <c r="D20" s="10">
        <f t="shared" si="2"/>
        <v>3769238908</v>
      </c>
      <c r="E20" s="10">
        <f t="shared" si="2"/>
        <v>4293567683</v>
      </c>
      <c r="F20" s="10">
        <f t="shared" si="2"/>
        <v>4433822730</v>
      </c>
      <c r="G20" s="10">
        <f t="shared" si="2"/>
        <v>4854767356</v>
      </c>
      <c r="H20" s="10">
        <f t="shared" si="2"/>
        <v>5749195079</v>
      </c>
    </row>
    <row r="21" spans="1:8" ht="15.75" customHeight="1" x14ac:dyDescent="0.25">
      <c r="B21" s="5"/>
      <c r="C21" s="5"/>
      <c r="D21" s="5"/>
      <c r="E21" s="5"/>
      <c r="F21" s="5"/>
      <c r="G21" s="5"/>
    </row>
    <row r="22" spans="1:8" ht="15.75" customHeight="1" x14ac:dyDescent="0.25">
      <c r="A22" s="17" t="s">
        <v>30</v>
      </c>
      <c r="B22" s="10"/>
      <c r="C22" s="10"/>
      <c r="D22" s="10"/>
      <c r="E22" s="10"/>
      <c r="F22" s="10"/>
      <c r="G22" s="5"/>
    </row>
    <row r="23" spans="1:8" ht="15.75" customHeight="1" x14ac:dyDescent="0.25">
      <c r="A23" s="18" t="s">
        <v>34</v>
      </c>
      <c r="B23" s="10"/>
      <c r="C23" s="10"/>
      <c r="D23" s="10"/>
      <c r="E23" s="10"/>
      <c r="F23" s="10"/>
      <c r="G23" s="5"/>
    </row>
    <row r="24" spans="1:8" ht="15.75" customHeight="1" x14ac:dyDescent="0.25">
      <c r="A24" s="6" t="s">
        <v>37</v>
      </c>
      <c r="B24" s="10">
        <f t="shared" ref="B24:H24" si="3">SUM(B25:B31)</f>
        <v>392605147</v>
      </c>
      <c r="C24" s="10">
        <f t="shared" si="3"/>
        <v>73813326</v>
      </c>
      <c r="D24" s="10">
        <f t="shared" si="3"/>
        <v>75245973</v>
      </c>
      <c r="E24" s="10">
        <f t="shared" si="3"/>
        <v>237495583</v>
      </c>
      <c r="F24" s="10">
        <f t="shared" si="3"/>
        <v>196920157</v>
      </c>
      <c r="G24" s="10">
        <f t="shared" si="3"/>
        <v>145202566</v>
      </c>
      <c r="H24" s="10">
        <f t="shared" si="3"/>
        <v>330909454</v>
      </c>
    </row>
    <row r="25" spans="1:8" ht="15.75" customHeight="1" x14ac:dyDescent="0.25">
      <c r="A25" s="2" t="s">
        <v>40</v>
      </c>
      <c r="B25" s="5">
        <v>323477700</v>
      </c>
      <c r="C25" s="5">
        <v>0</v>
      </c>
      <c r="D25" s="5"/>
      <c r="E25" s="5">
        <v>67406950</v>
      </c>
      <c r="F25" s="5">
        <v>52187291</v>
      </c>
      <c r="G25" s="5">
        <v>38612262</v>
      </c>
      <c r="H25" s="7">
        <v>219899403</v>
      </c>
    </row>
    <row r="26" spans="1:8" ht="15.75" customHeight="1" x14ac:dyDescent="0.25">
      <c r="A26" s="2" t="s">
        <v>41</v>
      </c>
      <c r="B26" s="5"/>
      <c r="C26" s="5"/>
      <c r="D26" s="5"/>
      <c r="E26" s="5"/>
      <c r="F26" s="5">
        <v>42212554</v>
      </c>
      <c r="G26" s="5">
        <v>25913768</v>
      </c>
      <c r="H26" s="7">
        <v>22174606</v>
      </c>
    </row>
    <row r="27" spans="1:8" ht="15.75" customHeight="1" x14ac:dyDescent="0.25">
      <c r="A27" s="2" t="s">
        <v>42</v>
      </c>
      <c r="B27" s="5"/>
      <c r="C27" s="5"/>
      <c r="D27" s="5"/>
      <c r="E27" s="5">
        <v>93052418</v>
      </c>
      <c r="F27" s="5">
        <v>70025043</v>
      </c>
      <c r="G27" s="5"/>
      <c r="H27" s="7">
        <v>58181893</v>
      </c>
    </row>
    <row r="28" spans="1:8" ht="15.75" customHeight="1" x14ac:dyDescent="0.25">
      <c r="A28" s="2" t="s">
        <v>43</v>
      </c>
      <c r="B28" s="5"/>
      <c r="C28" s="5"/>
      <c r="D28" s="5"/>
      <c r="E28" s="5"/>
      <c r="F28" s="5">
        <v>32495269</v>
      </c>
      <c r="G28" s="5"/>
      <c r="H28" s="7">
        <v>30653552</v>
      </c>
    </row>
    <row r="29" spans="1:8" ht="15.75" customHeight="1" x14ac:dyDescent="0.25">
      <c r="A29" s="2" t="s">
        <v>45</v>
      </c>
      <c r="B29" s="5">
        <v>17409547</v>
      </c>
      <c r="C29" s="5">
        <v>19255444</v>
      </c>
      <c r="D29" s="5">
        <v>17616985</v>
      </c>
      <c r="E29" s="5">
        <v>16463219</v>
      </c>
      <c r="F29" s="5"/>
      <c r="G29" s="5">
        <v>48101927</v>
      </c>
    </row>
    <row r="30" spans="1:8" ht="15.75" customHeight="1" x14ac:dyDescent="0.25">
      <c r="A30" s="2" t="s">
        <v>47</v>
      </c>
      <c r="B30" s="5">
        <v>19222631</v>
      </c>
      <c r="C30" s="5">
        <v>22062613</v>
      </c>
      <c r="D30" s="5">
        <v>25133719</v>
      </c>
      <c r="E30" s="5">
        <v>28077727</v>
      </c>
      <c r="F30" s="5"/>
      <c r="G30" s="5">
        <v>32574609</v>
      </c>
    </row>
    <row r="31" spans="1:8" ht="15.75" customHeight="1" x14ac:dyDescent="0.25">
      <c r="A31" s="2" t="s">
        <v>49</v>
      </c>
      <c r="B31" s="5">
        <v>32495269</v>
      </c>
      <c r="C31" s="5">
        <v>32495269</v>
      </c>
      <c r="D31" s="5">
        <v>32495269</v>
      </c>
      <c r="E31" s="5">
        <v>32495269</v>
      </c>
      <c r="F31" s="5"/>
      <c r="G31" s="5">
        <v>0</v>
      </c>
    </row>
    <row r="32" spans="1:8" ht="15.75" customHeight="1" x14ac:dyDescent="0.25">
      <c r="B32" s="5"/>
      <c r="C32" s="5"/>
      <c r="D32" s="5"/>
      <c r="E32" s="5"/>
      <c r="F32" s="5"/>
      <c r="G32" s="5"/>
    </row>
    <row r="33" spans="1:8" ht="15.75" customHeight="1" x14ac:dyDescent="0.25">
      <c r="A33" s="6" t="s">
        <v>54</v>
      </c>
      <c r="B33" s="10">
        <f t="shared" ref="B33:H33" si="4">SUM(B34:B48)</f>
        <v>545399959</v>
      </c>
      <c r="C33" s="10">
        <f t="shared" si="4"/>
        <v>5108882063</v>
      </c>
      <c r="D33" s="10">
        <f t="shared" si="4"/>
        <v>784022193</v>
      </c>
      <c r="E33" s="10">
        <f t="shared" si="4"/>
        <v>918808476</v>
      </c>
      <c r="F33" s="10">
        <f t="shared" si="4"/>
        <v>823544472</v>
      </c>
      <c r="G33" s="10">
        <f t="shared" si="4"/>
        <v>727064591</v>
      </c>
      <c r="H33" s="10">
        <f t="shared" si="4"/>
        <v>1235106970</v>
      </c>
    </row>
    <row r="34" spans="1:8" ht="15.75" customHeight="1" x14ac:dyDescent="0.25">
      <c r="A34" s="2" t="s">
        <v>61</v>
      </c>
      <c r="B34" s="5">
        <v>0</v>
      </c>
      <c r="C34" s="5">
        <v>4037000175</v>
      </c>
      <c r="D34" s="5">
        <v>3250095</v>
      </c>
      <c r="E34" s="5">
        <v>3131295</v>
      </c>
      <c r="F34" s="5">
        <v>3109695</v>
      </c>
      <c r="G34" s="5">
        <v>3109695</v>
      </c>
      <c r="H34" s="7">
        <v>3109695</v>
      </c>
    </row>
    <row r="35" spans="1:8" ht="15.75" customHeight="1" x14ac:dyDescent="0.25">
      <c r="A35" s="12" t="s">
        <v>62</v>
      </c>
      <c r="B35" s="5">
        <v>13759257</v>
      </c>
      <c r="C35" s="5">
        <v>28621711</v>
      </c>
      <c r="D35" s="5">
        <v>24589340</v>
      </c>
      <c r="E35" s="5">
        <v>29944329</v>
      </c>
      <c r="F35" s="5">
        <v>26562811</v>
      </c>
      <c r="G35" s="5">
        <v>18940022</v>
      </c>
      <c r="H35" s="7">
        <v>12704575</v>
      </c>
    </row>
    <row r="36" spans="1:8" ht="15.75" customHeight="1" x14ac:dyDescent="0.25">
      <c r="A36" s="12" t="s">
        <v>63</v>
      </c>
      <c r="B36" s="5"/>
      <c r="C36" s="5"/>
      <c r="D36" s="5">
        <v>71040</v>
      </c>
      <c r="E36" s="5">
        <v>1128359</v>
      </c>
      <c r="F36" s="5">
        <v>1658848</v>
      </c>
      <c r="G36" s="5">
        <v>1580346</v>
      </c>
      <c r="H36" s="7">
        <v>1588715</v>
      </c>
    </row>
    <row r="37" spans="1:8" ht="15.75" customHeight="1" x14ac:dyDescent="0.25">
      <c r="A37" s="12" t="s">
        <v>65</v>
      </c>
      <c r="B37" s="5"/>
      <c r="C37" s="5"/>
      <c r="D37" s="5"/>
      <c r="E37" s="5"/>
      <c r="F37" s="5">
        <v>102887240</v>
      </c>
      <c r="G37" s="5">
        <v>75962542</v>
      </c>
      <c r="H37" s="7">
        <v>81194440</v>
      </c>
    </row>
    <row r="38" spans="1:8" ht="15.75" customHeight="1" x14ac:dyDescent="0.25">
      <c r="A38" s="12" t="s">
        <v>67</v>
      </c>
      <c r="B38" s="5">
        <v>355966000</v>
      </c>
      <c r="C38" s="5">
        <v>402190145</v>
      </c>
      <c r="D38" s="5">
        <v>546399163</v>
      </c>
      <c r="E38" s="5">
        <v>559472598</v>
      </c>
      <c r="F38" s="5">
        <v>502517562</v>
      </c>
      <c r="G38" s="5">
        <v>361495440</v>
      </c>
      <c r="H38" s="7">
        <v>752730018</v>
      </c>
    </row>
    <row r="39" spans="1:8" ht="15.75" customHeight="1" x14ac:dyDescent="0.25">
      <c r="A39" s="12" t="s">
        <v>70</v>
      </c>
      <c r="B39" s="5">
        <v>57269216</v>
      </c>
      <c r="C39" s="5">
        <v>68849882</v>
      </c>
      <c r="D39" s="5">
        <v>44450334</v>
      </c>
      <c r="E39" s="5">
        <v>6692798</v>
      </c>
      <c r="F39" s="5">
        <v>4543188</v>
      </c>
      <c r="G39" s="5">
        <v>6669458</v>
      </c>
      <c r="H39" s="7">
        <v>5713586</v>
      </c>
    </row>
    <row r="40" spans="1:8" ht="15.75" customHeight="1" x14ac:dyDescent="0.25">
      <c r="A40" s="12" t="s">
        <v>57</v>
      </c>
      <c r="B40" s="5"/>
      <c r="C40" s="5"/>
      <c r="D40" s="5">
        <v>34005984</v>
      </c>
      <c r="E40" s="5"/>
      <c r="F40" s="5"/>
      <c r="G40" s="5"/>
    </row>
    <row r="41" spans="1:8" ht="15.75" customHeight="1" x14ac:dyDescent="0.25">
      <c r="A41" s="12" t="s">
        <v>66</v>
      </c>
      <c r="B41" s="5">
        <v>36217110</v>
      </c>
      <c r="C41" s="5">
        <v>24079333</v>
      </c>
      <c r="D41" s="5"/>
      <c r="E41" s="5"/>
      <c r="F41" s="5"/>
      <c r="G41" s="5"/>
    </row>
    <row r="42" spans="1:8" ht="15.75" customHeight="1" x14ac:dyDescent="0.25">
      <c r="A42" s="2" t="s">
        <v>73</v>
      </c>
      <c r="B42" s="5">
        <v>0</v>
      </c>
      <c r="C42" s="5">
        <v>88750</v>
      </c>
      <c r="D42" s="5">
        <v>91353231</v>
      </c>
      <c r="E42" s="5">
        <v>96765753</v>
      </c>
      <c r="F42" s="5">
        <v>38993911</v>
      </c>
      <c r="G42" s="5">
        <v>27292045</v>
      </c>
      <c r="H42" s="7">
        <v>22063129</v>
      </c>
    </row>
    <row r="43" spans="1:8" ht="15.75" customHeight="1" x14ac:dyDescent="0.25">
      <c r="A43" s="2" t="s">
        <v>56</v>
      </c>
      <c r="B43" s="5"/>
      <c r="C43" s="5"/>
      <c r="D43" s="5"/>
      <c r="E43" s="5">
        <v>11901137</v>
      </c>
      <c r="F43" s="5"/>
      <c r="G43" s="5"/>
    </row>
    <row r="44" spans="1:8" ht="15.75" customHeight="1" x14ac:dyDescent="0.25">
      <c r="A44" s="12" t="s">
        <v>74</v>
      </c>
      <c r="B44" s="5">
        <v>63923641</v>
      </c>
      <c r="C44" s="5">
        <v>181480961</v>
      </c>
      <c r="D44" s="5">
        <v>12583080</v>
      </c>
      <c r="E44" s="5">
        <v>168736719</v>
      </c>
      <c r="F44" s="5">
        <v>99496276</v>
      </c>
      <c r="G44" s="5">
        <v>194864213</v>
      </c>
      <c r="H44" s="7">
        <v>237488916</v>
      </c>
    </row>
    <row r="45" spans="1:8" ht="15.75" customHeight="1" x14ac:dyDescent="0.25">
      <c r="A45" s="12" t="s">
        <v>71</v>
      </c>
      <c r="B45" s="5">
        <v>0</v>
      </c>
      <c r="C45" s="5">
        <v>348480961</v>
      </c>
      <c r="D45" s="5"/>
      <c r="E45" s="5">
        <v>7784867</v>
      </c>
      <c r="F45" s="5">
        <v>15608044</v>
      </c>
      <c r="G45" s="5">
        <v>10755130</v>
      </c>
      <c r="H45" s="7">
        <v>87448083</v>
      </c>
    </row>
    <row r="46" spans="1:8" ht="15.75" customHeight="1" x14ac:dyDescent="0.25">
      <c r="A46" s="12" t="s">
        <v>77</v>
      </c>
      <c r="B46" s="5">
        <v>1834061</v>
      </c>
      <c r="C46" s="5">
        <v>1196210</v>
      </c>
      <c r="D46" s="5">
        <v>4312729</v>
      </c>
      <c r="E46" s="5">
        <v>4855276</v>
      </c>
      <c r="F46" s="5">
        <v>3725812</v>
      </c>
      <c r="G46" s="5">
        <v>4516178</v>
      </c>
      <c r="H46" s="7">
        <v>5169300</v>
      </c>
    </row>
    <row r="47" spans="1:8" ht="15.75" customHeight="1" x14ac:dyDescent="0.25">
      <c r="A47" s="12" t="s">
        <v>78</v>
      </c>
      <c r="B47" s="5">
        <v>12551255</v>
      </c>
      <c r="C47" s="5">
        <v>13529297</v>
      </c>
      <c r="D47" s="5">
        <v>20300718</v>
      </c>
      <c r="E47" s="5">
        <v>24191438</v>
      </c>
      <c r="F47" s="5">
        <v>20691668</v>
      </c>
      <c r="G47" s="5">
        <v>17610138</v>
      </c>
      <c r="H47" s="7">
        <v>22203084</v>
      </c>
    </row>
    <row r="48" spans="1:8" ht="15.75" customHeight="1" x14ac:dyDescent="0.25">
      <c r="A48" s="12" t="s">
        <v>79</v>
      </c>
      <c r="B48" s="5">
        <v>3879419</v>
      </c>
      <c r="C48" s="5">
        <f>3009754+354884</f>
        <v>3364638</v>
      </c>
      <c r="D48" s="5">
        <v>2706479</v>
      </c>
      <c r="E48" s="5">
        <v>4203907</v>
      </c>
      <c r="F48" s="5">
        <v>3749417</v>
      </c>
      <c r="G48" s="5">
        <v>4269384</v>
      </c>
      <c r="H48" s="7">
        <v>3693429</v>
      </c>
    </row>
    <row r="49" spans="1:8" ht="15.75" customHeight="1" x14ac:dyDescent="0.25">
      <c r="B49" s="5"/>
      <c r="C49" s="5"/>
      <c r="D49" s="5"/>
      <c r="E49" s="5"/>
      <c r="F49" s="5"/>
      <c r="G49" s="5"/>
    </row>
    <row r="50" spans="1:8" ht="15.75" customHeight="1" x14ac:dyDescent="0.25">
      <c r="A50" s="1"/>
      <c r="B50" s="10">
        <f t="shared" ref="B50:H50" si="5">B33+B24</f>
        <v>938005106</v>
      </c>
      <c r="C50" s="10">
        <f t="shared" si="5"/>
        <v>5182695389</v>
      </c>
      <c r="D50" s="10">
        <f t="shared" si="5"/>
        <v>859268166</v>
      </c>
      <c r="E50" s="10">
        <f t="shared" si="5"/>
        <v>1156304059</v>
      </c>
      <c r="F50" s="10">
        <f t="shared" si="5"/>
        <v>1020464629</v>
      </c>
      <c r="G50" s="10">
        <f t="shared" si="5"/>
        <v>872267157</v>
      </c>
      <c r="H50" s="10">
        <f t="shared" si="5"/>
        <v>1566016424</v>
      </c>
    </row>
    <row r="51" spans="1:8" ht="15.75" customHeight="1" x14ac:dyDescent="0.25">
      <c r="A51" s="1"/>
      <c r="B51" s="5"/>
      <c r="C51" s="5"/>
      <c r="D51" s="5"/>
      <c r="E51" s="5"/>
      <c r="F51" s="5"/>
      <c r="G51" s="5"/>
    </row>
    <row r="52" spans="1:8" ht="15.75" customHeight="1" x14ac:dyDescent="0.25">
      <c r="A52" s="6" t="s">
        <v>85</v>
      </c>
      <c r="B52" s="10">
        <f t="shared" ref="B52:H52" si="6">SUM(B53:B56)</f>
        <v>1736454965</v>
      </c>
      <c r="C52" s="10">
        <f t="shared" si="6"/>
        <v>1978325013</v>
      </c>
      <c r="D52" s="10">
        <f t="shared" si="6"/>
        <v>2909970742</v>
      </c>
      <c r="E52" s="10">
        <f t="shared" si="6"/>
        <v>3137263625</v>
      </c>
      <c r="F52" s="10">
        <f t="shared" si="6"/>
        <v>3413358101</v>
      </c>
      <c r="G52" s="10">
        <f t="shared" si="6"/>
        <v>3982500198</v>
      </c>
      <c r="H52" s="10">
        <f t="shared" si="6"/>
        <v>4183178655</v>
      </c>
    </row>
    <row r="53" spans="1:8" ht="15.75" customHeight="1" x14ac:dyDescent="0.25">
      <c r="A53" s="2" t="s">
        <v>87</v>
      </c>
      <c r="B53" s="5">
        <v>910308000</v>
      </c>
      <c r="C53" s="5">
        <v>910308000</v>
      </c>
      <c r="D53" s="5">
        <v>1334354200</v>
      </c>
      <c r="E53" s="5">
        <v>1467789620</v>
      </c>
      <c r="F53" s="5">
        <v>1614568580</v>
      </c>
      <c r="G53" s="5">
        <v>1856753860</v>
      </c>
      <c r="H53" s="7">
        <v>2042429240</v>
      </c>
    </row>
    <row r="54" spans="1:8" ht="15.75" customHeight="1" x14ac:dyDescent="0.25">
      <c r="A54" s="2" t="s">
        <v>50</v>
      </c>
      <c r="B54" s="5"/>
      <c r="C54" s="5"/>
      <c r="D54" s="5">
        <v>425000000</v>
      </c>
      <c r="E54" s="5">
        <v>425000000</v>
      </c>
      <c r="F54" s="5">
        <v>425000000</v>
      </c>
      <c r="G54" s="5">
        <v>425000000</v>
      </c>
      <c r="H54" s="5">
        <v>425000000</v>
      </c>
    </row>
    <row r="55" spans="1:8" ht="15.75" customHeight="1" x14ac:dyDescent="0.25">
      <c r="A55" s="2" t="s">
        <v>88</v>
      </c>
      <c r="B55" s="5">
        <v>499750044</v>
      </c>
      <c r="C55" s="5">
        <v>741620092</v>
      </c>
      <c r="D55" s="5">
        <v>869603769</v>
      </c>
      <c r="E55" s="5">
        <v>969951576</v>
      </c>
      <c r="F55" s="5">
        <v>1105124211</v>
      </c>
      <c r="G55" s="5">
        <v>1130155223</v>
      </c>
      <c r="H55" s="7">
        <v>1148870827</v>
      </c>
    </row>
    <row r="56" spans="1:8" ht="15.75" customHeight="1" x14ac:dyDescent="0.25">
      <c r="A56" s="2" t="s">
        <v>90</v>
      </c>
      <c r="B56" s="5">
        <v>326396921</v>
      </c>
      <c r="C56" s="5">
        <v>326396921</v>
      </c>
      <c r="D56" s="5">
        <v>281012773</v>
      </c>
      <c r="E56" s="5">
        <v>274522429</v>
      </c>
      <c r="F56" s="5">
        <v>268665310</v>
      </c>
      <c r="G56" s="5">
        <f>570586115+5000</f>
        <v>570591115</v>
      </c>
      <c r="H56" s="7">
        <v>566878588</v>
      </c>
    </row>
    <row r="57" spans="1:8" ht="15.75" customHeight="1" x14ac:dyDescent="0.25">
      <c r="B57" s="5"/>
      <c r="C57" s="5"/>
      <c r="D57" s="5"/>
      <c r="E57" s="5"/>
      <c r="F57" s="5"/>
      <c r="G57" s="5"/>
    </row>
    <row r="58" spans="1:8" ht="15.75" customHeight="1" x14ac:dyDescent="0.25">
      <c r="A58" s="1"/>
      <c r="B58" s="10">
        <f t="shared" ref="B58:D58" si="7">B50+B52</f>
        <v>2674460071</v>
      </c>
      <c r="C58" s="10">
        <f t="shared" si="7"/>
        <v>7161020402</v>
      </c>
      <c r="D58" s="10">
        <f t="shared" si="7"/>
        <v>3769238908</v>
      </c>
      <c r="E58" s="10">
        <f>E50+E52-1</f>
        <v>4293567683</v>
      </c>
      <c r="F58" s="10">
        <f>F50+F52</f>
        <v>4433822730</v>
      </c>
      <c r="G58" s="10">
        <f>G50+G52+1</f>
        <v>4854767356</v>
      </c>
      <c r="H58" s="10">
        <f>H50+H52</f>
        <v>5749195079</v>
      </c>
    </row>
    <row r="59" spans="1:8" ht="15.75" customHeight="1" x14ac:dyDescent="0.25">
      <c r="B59" s="5"/>
      <c r="C59" s="5"/>
      <c r="D59" s="5"/>
      <c r="E59" s="5"/>
      <c r="F59" s="5"/>
      <c r="G59" s="5"/>
    </row>
    <row r="60" spans="1:8" ht="15.75" customHeight="1" x14ac:dyDescent="0.25">
      <c r="A60" s="4" t="s">
        <v>92</v>
      </c>
      <c r="B60" s="24">
        <f t="shared" ref="B60:H60" si="8">B52/(B53/10)</f>
        <v>19.07546638060964</v>
      </c>
      <c r="C60" s="24">
        <f t="shared" si="8"/>
        <v>21.732479699178739</v>
      </c>
      <c r="D60" s="24">
        <f t="shared" si="8"/>
        <v>21.808083206093254</v>
      </c>
      <c r="E60" s="24">
        <f t="shared" si="8"/>
        <v>21.374068751078919</v>
      </c>
      <c r="F60" s="24">
        <f t="shared" si="8"/>
        <v>21.140991737867214</v>
      </c>
      <c r="G60" s="24">
        <f t="shared" si="8"/>
        <v>21.448724485215287</v>
      </c>
      <c r="H60" s="24">
        <f t="shared" si="8"/>
        <v>20.481388402958821</v>
      </c>
    </row>
    <row r="61" spans="1:8" ht="15.75" customHeight="1" x14ac:dyDescent="0.25">
      <c r="A61" s="4" t="s">
        <v>94</v>
      </c>
      <c r="B61" s="16">
        <f t="shared" ref="B61:H61" si="9">B53/10</f>
        <v>91030800</v>
      </c>
      <c r="C61" s="16">
        <f t="shared" si="9"/>
        <v>91030800</v>
      </c>
      <c r="D61" s="16">
        <f t="shared" si="9"/>
        <v>133435420</v>
      </c>
      <c r="E61" s="16">
        <f t="shared" si="9"/>
        <v>146778962</v>
      </c>
      <c r="F61" s="16">
        <f t="shared" si="9"/>
        <v>161456858</v>
      </c>
      <c r="G61" s="16">
        <f t="shared" si="9"/>
        <v>185675386</v>
      </c>
      <c r="H61" s="16">
        <f t="shared" si="9"/>
        <v>204242924</v>
      </c>
    </row>
    <row r="62" spans="1:8" ht="15.75" customHeight="1" x14ac:dyDescent="0.25">
      <c r="A62" s="20"/>
      <c r="B62" s="1"/>
      <c r="C62" s="1"/>
      <c r="D62" s="1"/>
      <c r="E62" s="1"/>
    </row>
    <row r="63" spans="1:8" ht="15.75" customHeight="1" x14ac:dyDescent="0.25">
      <c r="B63" s="16"/>
      <c r="C63" s="16"/>
      <c r="D63" s="16"/>
      <c r="E63" s="16"/>
      <c r="F63" s="16"/>
    </row>
    <row r="64" spans="1:8" ht="15.75" customHeight="1" x14ac:dyDescent="0.2"/>
    <row r="65" spans="2:8" ht="15.75" customHeight="1" x14ac:dyDescent="0.25">
      <c r="B65" s="5"/>
      <c r="C65" s="5"/>
      <c r="D65" s="5"/>
      <c r="E65" s="5"/>
      <c r="F65" s="5"/>
      <c r="G65" s="5"/>
      <c r="H65" s="5"/>
    </row>
    <row r="66" spans="2:8" ht="15.75" customHeight="1" x14ac:dyDescent="0.2"/>
    <row r="67" spans="2:8" ht="15.75" customHeight="1" x14ac:dyDescent="0.2"/>
    <row r="68" spans="2:8" ht="15.75" customHeight="1" x14ac:dyDescent="0.2"/>
    <row r="69" spans="2:8" ht="15.75" customHeight="1" x14ac:dyDescent="0.2"/>
    <row r="70" spans="2:8" ht="15.75" customHeight="1" x14ac:dyDescent="0.2"/>
    <row r="71" spans="2:8" ht="15.75" customHeight="1" x14ac:dyDescent="0.2"/>
    <row r="72" spans="2:8" ht="15.75" customHeight="1" x14ac:dyDescent="0.2"/>
    <row r="73" spans="2:8" ht="15.75" customHeight="1" x14ac:dyDescent="0.2"/>
    <row r="74" spans="2:8" ht="15.75" customHeight="1" x14ac:dyDescent="0.2"/>
    <row r="75" spans="2:8" ht="15.75" customHeight="1" x14ac:dyDescent="0.2"/>
    <row r="76" spans="2:8" ht="15.75" customHeight="1" x14ac:dyDescent="0.2"/>
    <row r="77" spans="2:8" ht="15.75" customHeight="1" x14ac:dyDescent="0.2"/>
    <row r="78" spans="2:8" ht="15.75" customHeight="1" x14ac:dyDescent="0.2"/>
    <row r="79" spans="2:8" ht="15.75" customHeight="1" x14ac:dyDescent="0.2"/>
    <row r="80" spans="2:8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"/>
    </sheetView>
  </sheetViews>
  <sheetFormatPr defaultColWidth="12.625" defaultRowHeight="15" customHeight="1" x14ac:dyDescent="0.2"/>
  <cols>
    <col min="1" max="1" width="43.5" customWidth="1"/>
    <col min="2" max="2" width="15.75" customWidth="1"/>
    <col min="3" max="4" width="12.5" customWidth="1"/>
    <col min="5" max="5" width="14.875" customWidth="1"/>
    <col min="6" max="8" width="12.5" customWidth="1"/>
    <col min="9" max="26" width="7.625" customWidth="1"/>
  </cols>
  <sheetData>
    <row r="1" spans="1:8" x14ac:dyDescent="0.25">
      <c r="A1" s="1" t="s">
        <v>0</v>
      </c>
    </row>
    <row r="2" spans="1:8" x14ac:dyDescent="0.25">
      <c r="A2" s="1" t="s">
        <v>6</v>
      </c>
    </row>
    <row r="3" spans="1:8" x14ac:dyDescent="0.25">
      <c r="A3" s="2" t="s">
        <v>2</v>
      </c>
    </row>
    <row r="4" spans="1:8" x14ac:dyDescent="0.25">
      <c r="B4" s="2">
        <v>2013</v>
      </c>
      <c r="C4" s="2">
        <v>2014</v>
      </c>
      <c r="D4" s="2">
        <v>2015</v>
      </c>
      <c r="E4" s="2">
        <v>2016</v>
      </c>
      <c r="F4" s="2">
        <v>2017</v>
      </c>
      <c r="G4" s="2">
        <v>2018</v>
      </c>
      <c r="H4" s="2">
        <v>2019</v>
      </c>
    </row>
    <row r="5" spans="1:8" x14ac:dyDescent="0.25">
      <c r="A5" s="4" t="s">
        <v>7</v>
      </c>
      <c r="B5" s="5">
        <v>2316680977</v>
      </c>
      <c r="C5" s="5">
        <v>2678222296</v>
      </c>
      <c r="D5" s="5">
        <v>2760228469</v>
      </c>
      <c r="E5" s="5">
        <v>3139465706</v>
      </c>
      <c r="F5" s="5">
        <v>3275288788</v>
      </c>
      <c r="G5" s="5">
        <v>3596097625</v>
      </c>
      <c r="H5" s="7">
        <v>4784730787</v>
      </c>
    </row>
    <row r="6" spans="1:8" x14ac:dyDescent="0.25">
      <c r="A6" s="2" t="s">
        <v>10</v>
      </c>
      <c r="B6" s="9">
        <v>1795236539</v>
      </c>
      <c r="C6" s="9">
        <v>2069079206</v>
      </c>
      <c r="D6" s="9">
        <v>2111153595</v>
      </c>
      <c r="E6" s="9">
        <v>2360829586</v>
      </c>
      <c r="F6" s="9">
        <v>2609418756</v>
      </c>
      <c r="G6" s="9">
        <v>2989998059</v>
      </c>
      <c r="H6" s="11">
        <v>4237748695</v>
      </c>
    </row>
    <row r="7" spans="1:8" x14ac:dyDescent="0.25">
      <c r="A7" s="4" t="s">
        <v>14</v>
      </c>
      <c r="B7" s="10">
        <f t="shared" ref="B7:H7" si="0">B5-B6</f>
        <v>521444438</v>
      </c>
      <c r="C7" s="10">
        <f t="shared" si="0"/>
        <v>609143090</v>
      </c>
      <c r="D7" s="10">
        <f t="shared" si="0"/>
        <v>649074874</v>
      </c>
      <c r="E7" s="10">
        <f t="shared" si="0"/>
        <v>778636120</v>
      </c>
      <c r="F7" s="10">
        <f t="shared" si="0"/>
        <v>665870032</v>
      </c>
      <c r="G7" s="10">
        <f t="shared" si="0"/>
        <v>606099566</v>
      </c>
      <c r="H7" s="10">
        <f t="shared" si="0"/>
        <v>546982092</v>
      </c>
    </row>
    <row r="8" spans="1:8" x14ac:dyDescent="0.25">
      <c r="A8" s="13"/>
      <c r="B8" s="10"/>
      <c r="C8" s="10"/>
      <c r="D8" s="10"/>
      <c r="E8" s="10"/>
      <c r="F8" s="10"/>
      <c r="G8" s="5"/>
    </row>
    <row r="9" spans="1:8" x14ac:dyDescent="0.25">
      <c r="A9" s="4" t="s">
        <v>28</v>
      </c>
      <c r="B9" s="10">
        <v>186008840</v>
      </c>
      <c r="C9" s="10">
        <v>256626800</v>
      </c>
      <c r="D9" s="10">
        <v>241332142</v>
      </c>
      <c r="E9" s="10">
        <v>255692275</v>
      </c>
      <c r="F9" s="10">
        <v>242818164</v>
      </c>
      <c r="G9" s="10">
        <v>282184662</v>
      </c>
      <c r="H9" s="16">
        <v>278728468</v>
      </c>
    </row>
    <row r="10" spans="1:8" x14ac:dyDescent="0.25">
      <c r="A10" s="12"/>
      <c r="B10" s="5"/>
      <c r="C10" s="5"/>
      <c r="D10" s="5"/>
      <c r="E10" s="5"/>
      <c r="F10" s="5"/>
      <c r="G10" s="5"/>
    </row>
    <row r="11" spans="1:8" x14ac:dyDescent="0.25">
      <c r="A11" s="4" t="s">
        <v>32</v>
      </c>
      <c r="B11" s="10">
        <f t="shared" ref="B11:H11" si="1">B7-B9</f>
        <v>335435598</v>
      </c>
      <c r="C11" s="10">
        <f t="shared" si="1"/>
        <v>352516290</v>
      </c>
      <c r="D11" s="10">
        <f t="shared" si="1"/>
        <v>407742732</v>
      </c>
      <c r="E11" s="10">
        <f t="shared" si="1"/>
        <v>522943845</v>
      </c>
      <c r="F11" s="10">
        <f t="shared" si="1"/>
        <v>423051868</v>
      </c>
      <c r="G11" s="10">
        <f t="shared" si="1"/>
        <v>323914904</v>
      </c>
      <c r="H11" s="10">
        <f t="shared" si="1"/>
        <v>268253624</v>
      </c>
    </row>
    <row r="12" spans="1:8" x14ac:dyDescent="0.25">
      <c r="A12" s="19" t="s">
        <v>39</v>
      </c>
      <c r="B12" s="10"/>
      <c r="C12" s="10"/>
      <c r="D12" s="10"/>
      <c r="E12" s="10"/>
      <c r="F12" s="10"/>
      <c r="G12" s="10"/>
      <c r="H12" s="10"/>
    </row>
    <row r="13" spans="1:8" x14ac:dyDescent="0.25">
      <c r="A13" s="12" t="s">
        <v>48</v>
      </c>
      <c r="B13" s="5">
        <v>4921193</v>
      </c>
      <c r="C13" s="5">
        <v>6533063</v>
      </c>
      <c r="D13" s="5">
        <v>50729661</v>
      </c>
      <c r="E13" s="5">
        <v>21761054</v>
      </c>
      <c r="F13" s="5">
        <v>67545780</v>
      </c>
      <c r="G13" s="5">
        <v>63022349</v>
      </c>
      <c r="H13" s="7">
        <v>69140833</v>
      </c>
    </row>
    <row r="14" spans="1:8" x14ac:dyDescent="0.25">
      <c r="A14" s="12" t="s">
        <v>51</v>
      </c>
      <c r="B14" s="5"/>
      <c r="C14" s="5"/>
      <c r="D14" s="5"/>
      <c r="E14" s="5"/>
      <c r="F14" s="5"/>
      <c r="G14" s="5">
        <v>40796977</v>
      </c>
    </row>
    <row r="15" spans="1:8" x14ac:dyDescent="0.25">
      <c r="A15" s="12" t="s">
        <v>55</v>
      </c>
      <c r="B15" s="5"/>
      <c r="C15" s="5"/>
      <c r="D15" s="5"/>
      <c r="E15" s="5"/>
      <c r="F15" s="5">
        <v>52593437</v>
      </c>
      <c r="G15" s="5">
        <v>0</v>
      </c>
    </row>
    <row r="16" spans="1:8" x14ac:dyDescent="0.25">
      <c r="A16" s="12" t="s">
        <v>22</v>
      </c>
      <c r="B16" s="5">
        <v>76780439</v>
      </c>
      <c r="C16" s="5">
        <v>74934122</v>
      </c>
      <c r="D16" s="5">
        <v>32157313</v>
      </c>
      <c r="E16" s="5">
        <v>36684698</v>
      </c>
      <c r="F16" s="5">
        <v>54281193</v>
      </c>
      <c r="G16" s="5">
        <v>65501683</v>
      </c>
      <c r="H16" s="7">
        <v>91268688</v>
      </c>
    </row>
    <row r="17" spans="1:8" x14ac:dyDescent="0.25">
      <c r="A17" s="4" t="s">
        <v>58</v>
      </c>
      <c r="B17" s="10">
        <f t="shared" ref="B17:H17" si="2">B11+B13-B14-B15-B16</f>
        <v>263576352</v>
      </c>
      <c r="C17" s="10">
        <f t="shared" si="2"/>
        <v>284115231</v>
      </c>
      <c r="D17" s="10">
        <f t="shared" si="2"/>
        <v>426315080</v>
      </c>
      <c r="E17" s="10">
        <f t="shared" si="2"/>
        <v>508020201</v>
      </c>
      <c r="F17" s="10">
        <f t="shared" si="2"/>
        <v>383723018</v>
      </c>
      <c r="G17" s="10">
        <f t="shared" si="2"/>
        <v>280638593</v>
      </c>
      <c r="H17" s="10">
        <f t="shared" si="2"/>
        <v>246125769</v>
      </c>
    </row>
    <row r="18" spans="1:8" x14ac:dyDescent="0.25">
      <c r="A18" s="12" t="s">
        <v>69</v>
      </c>
      <c r="B18" s="5">
        <v>12551255</v>
      </c>
      <c r="C18" s="5">
        <v>13529297</v>
      </c>
      <c r="D18" s="5">
        <v>20300718</v>
      </c>
      <c r="E18" s="5">
        <v>24191438</v>
      </c>
      <c r="F18" s="5">
        <v>18272525</v>
      </c>
      <c r="G18" s="5">
        <v>13363742</v>
      </c>
      <c r="H18" s="7">
        <v>11720275</v>
      </c>
    </row>
    <row r="19" spans="1:8" x14ac:dyDescent="0.25">
      <c r="A19" s="4" t="s">
        <v>72</v>
      </c>
      <c r="B19" s="10">
        <f t="shared" ref="B19:H19" si="3">B17-B18</f>
        <v>251025097</v>
      </c>
      <c r="C19" s="10">
        <f t="shared" si="3"/>
        <v>270585934</v>
      </c>
      <c r="D19" s="10">
        <f t="shared" si="3"/>
        <v>406014362</v>
      </c>
      <c r="E19" s="10">
        <f t="shared" si="3"/>
        <v>483828763</v>
      </c>
      <c r="F19" s="10">
        <f t="shared" si="3"/>
        <v>365450493</v>
      </c>
      <c r="G19" s="10">
        <f t="shared" si="3"/>
        <v>267274851</v>
      </c>
      <c r="H19" s="10">
        <f t="shared" si="3"/>
        <v>234405494</v>
      </c>
    </row>
    <row r="20" spans="1:8" x14ac:dyDescent="0.25">
      <c r="A20" s="20"/>
      <c r="B20" s="5"/>
      <c r="C20" s="5"/>
      <c r="D20" s="5"/>
      <c r="E20" s="5"/>
      <c r="F20" s="5"/>
      <c r="G20" s="5"/>
    </row>
    <row r="21" spans="1:8" ht="15.75" customHeight="1" x14ac:dyDescent="0.25">
      <c r="A21" s="6" t="s">
        <v>76</v>
      </c>
      <c r="B21" s="10">
        <v>19365964</v>
      </c>
      <c r="C21" s="10">
        <v>28715887</v>
      </c>
      <c r="D21" s="5">
        <f t="shared" ref="D21:H21" si="4">D22+D23</f>
        <v>-91353231</v>
      </c>
      <c r="E21" s="5">
        <f t="shared" si="4"/>
        <v>-189818171</v>
      </c>
      <c r="F21" s="5">
        <f t="shared" si="4"/>
        <v>15966536</v>
      </c>
      <c r="G21" s="5">
        <f t="shared" si="4"/>
        <v>5368929</v>
      </c>
      <c r="H21" s="5">
        <f t="shared" si="4"/>
        <v>35643095</v>
      </c>
    </row>
    <row r="22" spans="1:8" ht="15.75" customHeight="1" x14ac:dyDescent="0.25">
      <c r="A22" s="12" t="s">
        <v>80</v>
      </c>
      <c r="B22" s="10"/>
      <c r="C22" s="10"/>
      <c r="D22" s="10">
        <v>-91353231</v>
      </c>
      <c r="E22" s="5">
        <v>-96765753</v>
      </c>
      <c r="F22" s="5">
        <v>38993911</v>
      </c>
      <c r="G22" s="5">
        <v>27292045</v>
      </c>
      <c r="H22" s="7">
        <v>25563129</v>
      </c>
    </row>
    <row r="23" spans="1:8" ht="15.75" customHeight="1" x14ac:dyDescent="0.25">
      <c r="A23" s="12" t="s">
        <v>82</v>
      </c>
      <c r="B23" s="10"/>
      <c r="C23" s="10"/>
      <c r="D23" s="10"/>
      <c r="E23" s="5">
        <v>-93052418</v>
      </c>
      <c r="F23" s="5">
        <v>-23027375</v>
      </c>
      <c r="G23" s="5">
        <v>-21923116</v>
      </c>
      <c r="H23" s="7">
        <v>10079966</v>
      </c>
    </row>
    <row r="24" spans="1:8" ht="15.75" customHeight="1" x14ac:dyDescent="0.25">
      <c r="A24" s="4" t="s">
        <v>83</v>
      </c>
      <c r="B24" s="21">
        <f t="shared" ref="B24:C24" si="5">B19-B21</f>
        <v>231659133</v>
      </c>
      <c r="C24" s="21">
        <f t="shared" si="5"/>
        <v>241870047</v>
      </c>
      <c r="D24" s="21">
        <f t="shared" ref="D24:E24" si="6">D19+D21</f>
        <v>314661131</v>
      </c>
      <c r="E24" s="21">
        <f t="shared" si="6"/>
        <v>294010592</v>
      </c>
      <c r="F24" s="21">
        <f>F19-F21</f>
        <v>349483957</v>
      </c>
      <c r="G24" s="21">
        <f>(G19-G21)+1</f>
        <v>261905923</v>
      </c>
      <c r="H24" s="21">
        <f>(H19-H21)</f>
        <v>198762399</v>
      </c>
    </row>
    <row r="25" spans="1:8" ht="15.75" customHeight="1" x14ac:dyDescent="0.25">
      <c r="A25" s="1"/>
      <c r="B25" s="1"/>
      <c r="C25" s="16"/>
      <c r="D25" s="16"/>
      <c r="E25" s="16"/>
      <c r="F25" s="16"/>
    </row>
    <row r="26" spans="1:8" ht="15.75" customHeight="1" x14ac:dyDescent="0.25">
      <c r="A26" s="4" t="s">
        <v>89</v>
      </c>
      <c r="B26" s="23">
        <f>B24/('1'!B53/10)</f>
        <v>2.5448434266204405</v>
      </c>
      <c r="C26" s="23">
        <f>C24/('1'!C53/10)</f>
        <v>2.6570133075838069</v>
      </c>
      <c r="D26" s="23">
        <f>D24/('1'!D53/10)</f>
        <v>2.3581529626841209</v>
      </c>
      <c r="E26" s="23">
        <f>E24/('1'!E53/10)</f>
        <v>2.003084011453903</v>
      </c>
      <c r="F26" s="23">
        <f>F24/('1'!F53/10)</f>
        <v>2.1645655770162455</v>
      </c>
      <c r="G26" s="23">
        <f>G24/('1'!G53/10)</f>
        <v>1.4105581178110491</v>
      </c>
      <c r="H26" s="23">
        <f>H24/('1'!H53/10)</f>
        <v>0.97316663464923758</v>
      </c>
    </row>
    <row r="27" spans="1:8" ht="15.75" customHeight="1" x14ac:dyDescent="0.25">
      <c r="A27" s="19" t="s">
        <v>93</v>
      </c>
      <c r="B27" s="5">
        <f>'1'!B53/10</f>
        <v>91030800</v>
      </c>
      <c r="C27" s="5">
        <f>'1'!C53/10</f>
        <v>91030800</v>
      </c>
      <c r="D27" s="5">
        <f>'1'!D53/10</f>
        <v>133435420</v>
      </c>
      <c r="E27" s="5">
        <f>'1'!E53/10</f>
        <v>146778962</v>
      </c>
      <c r="F27" s="5">
        <f>'1'!F53/10</f>
        <v>161456858</v>
      </c>
      <c r="G27" s="5">
        <f>'1'!G53/10</f>
        <v>185675386</v>
      </c>
      <c r="H27" s="5">
        <f>'1'!H53/10</f>
        <v>204242924</v>
      </c>
    </row>
    <row r="28" spans="1:8" ht="15.75" customHeight="1" x14ac:dyDescent="0.25">
      <c r="A28" s="20"/>
    </row>
    <row r="29" spans="1:8" ht="15.75" customHeight="1" x14ac:dyDescent="0.2"/>
    <row r="30" spans="1:8" ht="15.75" customHeight="1" x14ac:dyDescent="0.2"/>
    <row r="31" spans="1:8" ht="15.75" customHeight="1" x14ac:dyDescent="0.2"/>
    <row r="32" spans="1:8" ht="15.75" customHeight="1" x14ac:dyDescent="0.2"/>
    <row r="33" spans="1:1" ht="15.75" customHeight="1" x14ac:dyDescent="0.2"/>
    <row r="34" spans="1:1" ht="15.75" customHeight="1" x14ac:dyDescent="0.2"/>
    <row r="35" spans="1:1" ht="15.75" customHeight="1" x14ac:dyDescent="0.2"/>
    <row r="36" spans="1:1" ht="15.75" customHeight="1" x14ac:dyDescent="0.2"/>
    <row r="37" spans="1:1" ht="15.75" customHeight="1" x14ac:dyDescent="0.2"/>
    <row r="38" spans="1:1" ht="15.75" customHeight="1" x14ac:dyDescent="0.2"/>
    <row r="39" spans="1:1" ht="15.75" customHeight="1" x14ac:dyDescent="0.2"/>
    <row r="40" spans="1:1" ht="15.75" customHeight="1" x14ac:dyDescent="0.2"/>
    <row r="41" spans="1:1" ht="15.75" customHeight="1" x14ac:dyDescent="0.2"/>
    <row r="42" spans="1:1" ht="15.75" customHeight="1" x14ac:dyDescent="0.2"/>
    <row r="43" spans="1:1" ht="15.75" customHeight="1" x14ac:dyDescent="0.2"/>
    <row r="44" spans="1:1" ht="15.75" customHeight="1" x14ac:dyDescent="0.25">
      <c r="A44" s="12"/>
    </row>
    <row r="45" spans="1:1" ht="15.75" customHeight="1" x14ac:dyDescent="0.2"/>
    <row r="46" spans="1:1" ht="15.75" customHeight="1" x14ac:dyDescent="0.2"/>
    <row r="47" spans="1:1" ht="15.75" customHeight="1" x14ac:dyDescent="0.2"/>
    <row r="48" spans="1:1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K16" sqref="K16"/>
    </sheetView>
  </sheetViews>
  <sheetFormatPr defaultColWidth="12.625" defaultRowHeight="15" customHeight="1" x14ac:dyDescent="0.2"/>
  <cols>
    <col min="1" max="1" width="34.5" customWidth="1"/>
    <col min="2" max="2" width="15.5" customWidth="1"/>
    <col min="3" max="5" width="13.125" customWidth="1"/>
    <col min="6" max="6" width="12.875" customWidth="1"/>
    <col min="7" max="8" width="13.125" customWidth="1"/>
    <col min="9" max="26" width="7.625" customWidth="1"/>
  </cols>
  <sheetData>
    <row r="1" spans="1:8" x14ac:dyDescent="0.25">
      <c r="A1" s="1" t="s">
        <v>0</v>
      </c>
    </row>
    <row r="2" spans="1:8" x14ac:dyDescent="0.25">
      <c r="A2" s="1" t="s">
        <v>1</v>
      </c>
    </row>
    <row r="3" spans="1:8" x14ac:dyDescent="0.25">
      <c r="A3" s="2" t="s">
        <v>2</v>
      </c>
    </row>
    <row r="4" spans="1:8" x14ac:dyDescent="0.25">
      <c r="B4" s="2">
        <v>2013</v>
      </c>
      <c r="C4" s="2">
        <v>2014</v>
      </c>
      <c r="D4" s="2">
        <v>2015</v>
      </c>
      <c r="E4" s="2">
        <v>2016</v>
      </c>
      <c r="F4" s="2">
        <v>2017</v>
      </c>
      <c r="G4" s="2">
        <v>2018</v>
      </c>
      <c r="H4" s="2">
        <v>2019</v>
      </c>
    </row>
    <row r="5" spans="1:8" x14ac:dyDescent="0.25">
      <c r="A5" s="4" t="s">
        <v>5</v>
      </c>
      <c r="B5" s="5"/>
      <c r="C5" s="5"/>
      <c r="D5" s="5"/>
      <c r="E5" s="5"/>
      <c r="F5" s="5"/>
      <c r="G5" s="5"/>
    </row>
    <row r="6" spans="1:8" x14ac:dyDescent="0.25">
      <c r="A6" s="2" t="s">
        <v>9</v>
      </c>
      <c r="B6" s="5">
        <v>2378469411</v>
      </c>
      <c r="C6" s="5">
        <v>2528401215</v>
      </c>
      <c r="D6" s="5">
        <v>2556274248</v>
      </c>
      <c r="E6" s="5">
        <v>2871008626</v>
      </c>
      <c r="F6" s="5">
        <v>3240389921</v>
      </c>
      <c r="G6" s="5">
        <v>3509136094</v>
      </c>
      <c r="H6" s="7">
        <v>4305086926</v>
      </c>
    </row>
    <row r="7" spans="1:8" ht="15.75" x14ac:dyDescent="0.25">
      <c r="A7" s="8" t="s">
        <v>11</v>
      </c>
      <c r="B7" s="5">
        <v>4921193</v>
      </c>
      <c r="C7" s="5">
        <v>6533063</v>
      </c>
      <c r="D7" s="5">
        <v>48987977</v>
      </c>
      <c r="E7" s="5">
        <v>21761054</v>
      </c>
      <c r="F7" s="5">
        <v>67545780</v>
      </c>
      <c r="G7" s="5">
        <v>63022349</v>
      </c>
      <c r="H7" s="7">
        <v>69140833</v>
      </c>
    </row>
    <row r="8" spans="1:8" x14ac:dyDescent="0.25">
      <c r="A8" s="2" t="s">
        <v>12</v>
      </c>
      <c r="B8" s="5">
        <v>-1374208531</v>
      </c>
      <c r="C8" s="5">
        <v>-1395264355</v>
      </c>
      <c r="D8" s="5">
        <v>-1391150743</v>
      </c>
      <c r="E8" s="5">
        <v>-1726538854</v>
      </c>
      <c r="F8" s="5">
        <v>-1005018191</v>
      </c>
      <c r="G8" s="5">
        <v>-2338946683</v>
      </c>
      <c r="H8" s="5">
        <v>-3231419905</v>
      </c>
    </row>
    <row r="9" spans="1:8" x14ac:dyDescent="0.25">
      <c r="A9" s="12" t="s">
        <v>13</v>
      </c>
      <c r="B9" s="5">
        <v>-729057674</v>
      </c>
      <c r="C9" s="5">
        <v>-866617815</v>
      </c>
      <c r="D9" s="5">
        <v>-809293601</v>
      </c>
      <c r="E9" s="5">
        <v>-946700981</v>
      </c>
      <c r="F9" s="5">
        <v>-1978348170</v>
      </c>
      <c r="G9" s="5">
        <v>-1031473556</v>
      </c>
      <c r="H9" s="5">
        <v>-1133470598</v>
      </c>
    </row>
    <row r="10" spans="1:8" x14ac:dyDescent="0.25">
      <c r="A10" s="12" t="s">
        <v>19</v>
      </c>
      <c r="B10" s="5"/>
      <c r="C10" s="5"/>
      <c r="D10" s="5">
        <v>-28715887</v>
      </c>
      <c r="E10" s="5">
        <v>-91353231</v>
      </c>
      <c r="F10" s="5">
        <v>-96765753</v>
      </c>
      <c r="G10" s="5">
        <v>-38993911</v>
      </c>
      <c r="H10" s="5">
        <v>-91268688</v>
      </c>
    </row>
    <row r="11" spans="1:8" x14ac:dyDescent="0.25">
      <c r="A11" s="12" t="s">
        <v>22</v>
      </c>
      <c r="B11" s="5">
        <v>-76780439</v>
      </c>
      <c r="C11" s="5">
        <v>-74934122</v>
      </c>
      <c r="D11" s="5">
        <v>-32157313</v>
      </c>
      <c r="E11" s="5">
        <v>-36684698</v>
      </c>
      <c r="F11" s="5">
        <v>-54281193</v>
      </c>
      <c r="G11" s="5">
        <v>-65501683</v>
      </c>
      <c r="H11" s="5">
        <v>-23957205</v>
      </c>
    </row>
    <row r="12" spans="1:8" ht="15.75" x14ac:dyDescent="0.25">
      <c r="A12" s="14"/>
      <c r="B12" s="15">
        <f t="shared" ref="B12:F12" si="0">SUM(B6:B11)</f>
        <v>203343960</v>
      </c>
      <c r="C12" s="15">
        <f t="shared" si="0"/>
        <v>198117986</v>
      </c>
      <c r="D12" s="15">
        <f t="shared" si="0"/>
        <v>343944681</v>
      </c>
      <c r="E12" s="15">
        <f t="shared" si="0"/>
        <v>91491916</v>
      </c>
      <c r="F12" s="15">
        <f t="shared" si="0"/>
        <v>173522394</v>
      </c>
      <c r="G12" s="15">
        <f>SUM(G6:G11)+1</f>
        <v>97242611</v>
      </c>
      <c r="H12" s="15">
        <f>SUM(H6:H11)</f>
        <v>-105888637</v>
      </c>
    </row>
    <row r="13" spans="1:8" ht="15.75" x14ac:dyDescent="0.25">
      <c r="A13" s="14"/>
      <c r="B13" s="5"/>
      <c r="C13" s="5"/>
      <c r="D13" s="5"/>
      <c r="E13" s="5"/>
      <c r="F13" s="5"/>
      <c r="G13" s="5"/>
    </row>
    <row r="14" spans="1:8" x14ac:dyDescent="0.25">
      <c r="A14" s="4" t="s">
        <v>29</v>
      </c>
      <c r="B14" s="5"/>
      <c r="C14" s="5"/>
      <c r="D14" s="5"/>
      <c r="E14" s="5"/>
      <c r="F14" s="5"/>
      <c r="G14" s="5"/>
    </row>
    <row r="15" spans="1:8" x14ac:dyDescent="0.25">
      <c r="A15" s="2" t="s">
        <v>31</v>
      </c>
      <c r="B15" s="5">
        <v>-223137584</v>
      </c>
      <c r="C15" s="5">
        <v>-234610505</v>
      </c>
      <c r="D15" s="5">
        <v>-249329909</v>
      </c>
      <c r="E15" s="5">
        <v>-364297481</v>
      </c>
      <c r="F15" s="5">
        <v>-161016698</v>
      </c>
      <c r="G15" s="5">
        <v>-141690085</v>
      </c>
      <c r="H15" s="5">
        <v>-132252747</v>
      </c>
    </row>
    <row r="16" spans="1:8" x14ac:dyDescent="0.25">
      <c r="A16" s="12" t="s">
        <v>27</v>
      </c>
      <c r="B16" s="5"/>
      <c r="C16" s="5"/>
      <c r="D16" s="5">
        <v>92296800</v>
      </c>
      <c r="E16" s="5"/>
      <c r="F16" s="5"/>
      <c r="G16" s="5"/>
    </row>
    <row r="17" spans="1:8" x14ac:dyDescent="0.25">
      <c r="A17" s="2" t="s">
        <v>33</v>
      </c>
      <c r="B17" s="5"/>
      <c r="C17" s="5"/>
      <c r="D17" s="5">
        <v>-1425000</v>
      </c>
      <c r="E17" s="5"/>
      <c r="F17" s="5"/>
      <c r="G17" s="5"/>
    </row>
    <row r="18" spans="1:8" x14ac:dyDescent="0.25">
      <c r="A18" s="12" t="s">
        <v>35</v>
      </c>
      <c r="B18" s="5"/>
      <c r="C18" s="5"/>
      <c r="D18" s="5">
        <v>2075000</v>
      </c>
      <c r="E18" s="5"/>
      <c r="F18" s="5"/>
      <c r="G18" s="5"/>
    </row>
    <row r="19" spans="1:8" x14ac:dyDescent="0.25">
      <c r="A19" s="12" t="s">
        <v>36</v>
      </c>
      <c r="B19" s="5"/>
      <c r="C19" s="5"/>
      <c r="D19" s="5"/>
      <c r="E19" s="5"/>
      <c r="F19" s="5">
        <v>-38191603</v>
      </c>
      <c r="G19" s="5">
        <v>0</v>
      </c>
      <c r="H19" s="7">
        <v>-2070192</v>
      </c>
    </row>
    <row r="20" spans="1:8" x14ac:dyDescent="0.25">
      <c r="A20" s="12" t="s">
        <v>38</v>
      </c>
      <c r="B20" s="5"/>
      <c r="C20" s="5"/>
      <c r="D20" s="5"/>
      <c r="E20" s="5"/>
      <c r="F20" s="5">
        <v>68035542</v>
      </c>
      <c r="G20" s="5">
        <v>54747649</v>
      </c>
    </row>
    <row r="21" spans="1:8" ht="15.75" customHeight="1" x14ac:dyDescent="0.25">
      <c r="A21" s="12" t="s">
        <v>18</v>
      </c>
      <c r="B21" s="5">
        <v>0</v>
      </c>
      <c r="C21" s="5">
        <v>1070000</v>
      </c>
      <c r="D21" s="5"/>
      <c r="E21" s="5"/>
      <c r="F21" s="5"/>
      <c r="G21" s="5">
        <v>0</v>
      </c>
    </row>
    <row r="22" spans="1:8" ht="15.75" customHeight="1" x14ac:dyDescent="0.25">
      <c r="A22" s="1"/>
      <c r="B22" s="15">
        <f t="shared" ref="B22:H22" si="1">SUM(B15:B21)</f>
        <v>-223137584</v>
      </c>
      <c r="C22" s="15">
        <f t="shared" si="1"/>
        <v>-233540505</v>
      </c>
      <c r="D22" s="15">
        <f t="shared" si="1"/>
        <v>-156383109</v>
      </c>
      <c r="E22" s="15">
        <f t="shared" si="1"/>
        <v>-364297481</v>
      </c>
      <c r="F22" s="15">
        <f t="shared" si="1"/>
        <v>-131172759</v>
      </c>
      <c r="G22" s="15">
        <f t="shared" si="1"/>
        <v>-86942436</v>
      </c>
      <c r="H22" s="15">
        <f t="shared" si="1"/>
        <v>-134322939</v>
      </c>
    </row>
    <row r="23" spans="1:8" ht="15.75" customHeight="1" x14ac:dyDescent="0.25">
      <c r="B23" s="5"/>
      <c r="C23" s="5"/>
      <c r="D23" s="5"/>
      <c r="E23" s="5"/>
      <c r="F23" s="5"/>
      <c r="G23" s="5"/>
    </row>
    <row r="24" spans="1:8" ht="15.75" customHeight="1" x14ac:dyDescent="0.25">
      <c r="A24" s="4" t="s">
        <v>44</v>
      </c>
      <c r="B24" s="5"/>
      <c r="C24" s="5"/>
      <c r="D24" s="5"/>
      <c r="E24" s="5"/>
      <c r="F24" s="5"/>
      <c r="G24" s="5"/>
    </row>
    <row r="25" spans="1:8" ht="15.75" customHeight="1" x14ac:dyDescent="0.25">
      <c r="A25" s="12" t="s">
        <v>46</v>
      </c>
      <c r="B25" s="5"/>
      <c r="C25" s="5"/>
      <c r="D25" s="5">
        <v>250000000</v>
      </c>
      <c r="E25" s="5"/>
      <c r="F25" s="5"/>
      <c r="G25" s="5"/>
    </row>
    <row r="26" spans="1:8" ht="15.75" customHeight="1" x14ac:dyDescent="0.25">
      <c r="A26" s="12" t="s">
        <v>50</v>
      </c>
      <c r="B26" s="5"/>
      <c r="C26" s="5"/>
      <c r="D26" s="5">
        <v>425000000</v>
      </c>
      <c r="E26" s="5"/>
      <c r="F26" s="5"/>
      <c r="G26" s="5"/>
    </row>
    <row r="27" spans="1:8" ht="15.75" customHeight="1" x14ac:dyDescent="0.25">
      <c r="A27" s="12" t="s">
        <v>52</v>
      </c>
      <c r="B27" s="5">
        <v>-56036909</v>
      </c>
      <c r="C27" s="5">
        <v>0</v>
      </c>
      <c r="D27" s="5"/>
      <c r="E27" s="5"/>
      <c r="F27" s="5"/>
      <c r="G27" s="5"/>
    </row>
    <row r="28" spans="1:8" ht="15.75" customHeight="1" x14ac:dyDescent="0.25">
      <c r="A28" s="12" t="s">
        <v>53</v>
      </c>
      <c r="B28" s="5">
        <v>-50953187</v>
      </c>
      <c r="C28" s="5">
        <v>117912203</v>
      </c>
      <c r="D28" s="5">
        <v>-169252764</v>
      </c>
      <c r="E28" s="5">
        <v>156153639</v>
      </c>
      <c r="F28" s="5">
        <v>-69240443</v>
      </c>
      <c r="G28" s="5">
        <v>95367937</v>
      </c>
      <c r="H28" s="7">
        <v>42624703</v>
      </c>
    </row>
    <row r="29" spans="1:8" ht="15.75" customHeight="1" x14ac:dyDescent="0.25">
      <c r="A29" s="12" t="s">
        <v>56</v>
      </c>
      <c r="B29" s="5"/>
      <c r="C29" s="5"/>
      <c r="D29" s="5"/>
      <c r="E29" s="5">
        <v>11901137</v>
      </c>
      <c r="F29" s="5">
        <v>-11901137</v>
      </c>
      <c r="G29" s="5">
        <v>0</v>
      </c>
    </row>
    <row r="30" spans="1:8" ht="15.75" customHeight="1" x14ac:dyDescent="0.25">
      <c r="A30" s="12" t="s">
        <v>57</v>
      </c>
      <c r="B30" s="5"/>
      <c r="C30" s="5"/>
      <c r="D30" s="5">
        <v>34005984</v>
      </c>
      <c r="E30" s="5">
        <v>-34005983</v>
      </c>
      <c r="F30" s="5"/>
      <c r="G30" s="5"/>
    </row>
    <row r="31" spans="1:8" ht="15.75" customHeight="1" x14ac:dyDescent="0.25">
      <c r="A31" s="12" t="s">
        <v>59</v>
      </c>
      <c r="B31" s="5"/>
      <c r="C31" s="5"/>
      <c r="D31" s="5"/>
      <c r="E31" s="5"/>
      <c r="F31" s="5">
        <v>102887240</v>
      </c>
      <c r="G31" s="5">
        <v>-26924698</v>
      </c>
      <c r="H31" s="7">
        <v>5231898</v>
      </c>
    </row>
    <row r="32" spans="1:8" ht="15.75" customHeight="1" x14ac:dyDescent="0.25">
      <c r="A32" s="12" t="s">
        <v>60</v>
      </c>
      <c r="B32" s="5"/>
      <c r="C32" s="5"/>
      <c r="D32" s="5"/>
      <c r="E32" s="5">
        <v>67406950</v>
      </c>
      <c r="F32" s="5">
        <v>-15219659</v>
      </c>
      <c r="G32" s="5">
        <v>-13575029</v>
      </c>
      <c r="H32" s="7">
        <v>181287142</v>
      </c>
    </row>
    <row r="33" spans="1:26" ht="15.75" customHeight="1" x14ac:dyDescent="0.25">
      <c r="A33" s="12" t="s">
        <v>64</v>
      </c>
      <c r="B33" s="5">
        <v>0</v>
      </c>
      <c r="C33" s="5">
        <v>0</v>
      </c>
      <c r="D33" s="5">
        <v>-57944360</v>
      </c>
      <c r="E33" s="5">
        <v>-65660391</v>
      </c>
      <c r="F33" s="5">
        <v>-72858992</v>
      </c>
      <c r="G33" s="5">
        <v>-78502</v>
      </c>
      <c r="H33" s="7">
        <v>8368</v>
      </c>
    </row>
    <row r="34" spans="1:26" ht="15.75" customHeight="1" x14ac:dyDescent="0.25">
      <c r="A34" s="12" t="s">
        <v>66</v>
      </c>
      <c r="B34" s="5">
        <v>10233317</v>
      </c>
      <c r="C34" s="5">
        <v>-12137777</v>
      </c>
      <c r="D34" s="5">
        <v>-24079333</v>
      </c>
      <c r="E34" s="5"/>
      <c r="F34" s="5"/>
      <c r="G34" s="5">
        <v>0</v>
      </c>
    </row>
    <row r="35" spans="1:26" ht="15.75" customHeight="1" x14ac:dyDescent="0.25">
      <c r="A35" s="12" t="s">
        <v>68</v>
      </c>
      <c r="B35" s="5">
        <v>0</v>
      </c>
      <c r="C35" s="5">
        <v>3944703375</v>
      </c>
      <c r="D35" s="5">
        <v>-4033750080</v>
      </c>
      <c r="E35" s="5">
        <v>-118800</v>
      </c>
      <c r="F35" s="5">
        <v>-21600</v>
      </c>
      <c r="G35" s="5">
        <v>0</v>
      </c>
    </row>
    <row r="36" spans="1:26" ht="15.75" customHeight="1" x14ac:dyDescent="0.25">
      <c r="A36" s="12" t="s">
        <v>71</v>
      </c>
      <c r="B36" s="5">
        <v>0</v>
      </c>
      <c r="C36" s="5">
        <v>25003261</v>
      </c>
      <c r="D36" s="5">
        <v>-348480961</v>
      </c>
      <c r="E36" s="5">
        <v>7784867</v>
      </c>
      <c r="F36" s="5">
        <v>7823177</v>
      </c>
      <c r="G36" s="5">
        <v>-4852914</v>
      </c>
      <c r="H36" s="7">
        <v>76692953</v>
      </c>
    </row>
    <row r="37" spans="1:26" ht="15.75" customHeight="1" x14ac:dyDescent="0.25">
      <c r="A37" s="1"/>
      <c r="B37" s="15">
        <f t="shared" ref="B37:C37" si="2">SUM(B27:B36)</f>
        <v>-96756779</v>
      </c>
      <c r="C37" s="15">
        <f t="shared" si="2"/>
        <v>4075481062</v>
      </c>
      <c r="D37" s="15">
        <f>SUM(D25:D36)</f>
        <v>-3924501514</v>
      </c>
      <c r="E37" s="15">
        <f t="shared" ref="E37:H37" si="3">SUM(E27:E36)</f>
        <v>143461419</v>
      </c>
      <c r="F37" s="15">
        <f t="shared" si="3"/>
        <v>-58531414</v>
      </c>
      <c r="G37" s="15">
        <f t="shared" si="3"/>
        <v>49936794</v>
      </c>
      <c r="H37" s="15">
        <f t="shared" si="3"/>
        <v>305845064</v>
      </c>
    </row>
    <row r="38" spans="1:26" ht="15.75" customHeight="1" x14ac:dyDescent="0.25">
      <c r="B38" s="5"/>
      <c r="C38" s="5"/>
      <c r="D38" s="5"/>
      <c r="E38" s="5"/>
      <c r="F38" s="5"/>
      <c r="G38" s="5"/>
    </row>
    <row r="39" spans="1:26" ht="15.75" customHeight="1" x14ac:dyDescent="0.25">
      <c r="A39" s="1" t="s">
        <v>75</v>
      </c>
      <c r="B39" s="10">
        <f t="shared" ref="B39:H39" si="4">B12+B22+B37</f>
        <v>-116550403</v>
      </c>
      <c r="C39" s="10">
        <f t="shared" si="4"/>
        <v>4040058543</v>
      </c>
      <c r="D39" s="10">
        <f t="shared" si="4"/>
        <v>-3736939942</v>
      </c>
      <c r="E39" s="10">
        <f t="shared" si="4"/>
        <v>-129344146</v>
      </c>
      <c r="F39" s="10">
        <f t="shared" si="4"/>
        <v>-16181779</v>
      </c>
      <c r="G39" s="10">
        <f t="shared" si="4"/>
        <v>60236969</v>
      </c>
      <c r="H39" s="10">
        <f t="shared" si="4"/>
        <v>65633488</v>
      </c>
    </row>
    <row r="40" spans="1:26" ht="15.75" customHeight="1" x14ac:dyDescent="0.25">
      <c r="A40" s="19" t="s">
        <v>81</v>
      </c>
      <c r="B40" s="5">
        <v>409762994</v>
      </c>
      <c r="C40" s="5">
        <v>320212591</v>
      </c>
      <c r="D40" s="5">
        <v>4360271134</v>
      </c>
      <c r="E40" s="5">
        <v>623331190</v>
      </c>
      <c r="F40" s="5">
        <v>392151670</v>
      </c>
      <c r="G40" s="5">
        <v>375969893</v>
      </c>
      <c r="H40" s="7">
        <f>442443234-627876</f>
        <v>441815358</v>
      </c>
    </row>
    <row r="41" spans="1:26" ht="15.75" customHeight="1" x14ac:dyDescent="0.25">
      <c r="A41" s="4" t="s">
        <v>84</v>
      </c>
      <c r="B41" s="10">
        <f t="shared" ref="B41:F41" si="5">B39+B40</f>
        <v>293212591</v>
      </c>
      <c r="C41" s="10">
        <f t="shared" si="5"/>
        <v>4360271134</v>
      </c>
      <c r="D41" s="10">
        <f t="shared" si="5"/>
        <v>623331192</v>
      </c>
      <c r="E41" s="10">
        <f t="shared" si="5"/>
        <v>493987044</v>
      </c>
      <c r="F41" s="10">
        <f t="shared" si="5"/>
        <v>375969891</v>
      </c>
      <c r="G41" s="10">
        <f>G39+G40+1</f>
        <v>436206863</v>
      </c>
      <c r="H41" s="10">
        <f>H39+H40</f>
        <v>507448846</v>
      </c>
    </row>
    <row r="42" spans="1:26" ht="15.75" customHeight="1" x14ac:dyDescent="0.25">
      <c r="B42" s="5"/>
      <c r="C42" s="5"/>
      <c r="D42" s="5"/>
      <c r="E42" s="5"/>
      <c r="F42" s="5"/>
      <c r="G42" s="5"/>
    </row>
    <row r="43" spans="1:26" ht="15.75" customHeight="1" x14ac:dyDescent="0.25">
      <c r="A43" s="4" t="s">
        <v>86</v>
      </c>
      <c r="B43" s="22">
        <f>B12/('1'!B53/10)</f>
        <v>2.2337929579878457</v>
      </c>
      <c r="C43" s="22">
        <f>C12/('1'!C53/10)</f>
        <v>2.1763841029629534</v>
      </c>
      <c r="D43" s="22">
        <f>D12/('1'!D53/10)</f>
        <v>2.5776115592096911</v>
      </c>
      <c r="E43" s="22">
        <f>E12/('1'!E53/10)</f>
        <v>0.62333126459907795</v>
      </c>
      <c r="F43" s="22">
        <f>F12/('1'!F53/10)</f>
        <v>1.074729163873609</v>
      </c>
      <c r="G43" s="22">
        <f>G12/('1'!G53/10)</f>
        <v>0.5237237584092056</v>
      </c>
      <c r="H43" s="22">
        <f>H12/('1'!H53/10)</f>
        <v>-0.51844458023916662</v>
      </c>
    </row>
    <row r="44" spans="1:26" ht="15.75" customHeight="1" x14ac:dyDescent="0.25">
      <c r="A44" s="4" t="s">
        <v>91</v>
      </c>
      <c r="B44" s="5">
        <f>'1'!B53/10</f>
        <v>91030800</v>
      </c>
      <c r="C44" s="5">
        <f>'1'!C53/10</f>
        <v>91030800</v>
      </c>
      <c r="D44" s="5">
        <f>'1'!D53/10</f>
        <v>133435420</v>
      </c>
      <c r="E44" s="5">
        <f>'1'!E53/10</f>
        <v>146778962</v>
      </c>
      <c r="F44" s="5">
        <f>'1'!F53/10</f>
        <v>161456858</v>
      </c>
      <c r="G44" s="5">
        <f>'1'!G53/10</f>
        <v>185675386</v>
      </c>
      <c r="H44" s="5">
        <f>'1'!H53/10</f>
        <v>204242924</v>
      </c>
    </row>
    <row r="45" spans="1:26" ht="15.75" customHeight="1" x14ac:dyDescent="0.25"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</row>
    <row r="46" spans="1:26" ht="15.75" customHeight="1" x14ac:dyDescent="0.2"/>
    <row r="47" spans="1:26" ht="15.75" customHeight="1" x14ac:dyDescent="0.2"/>
    <row r="48" spans="1:26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workbookViewId="0"/>
  </sheetViews>
  <sheetFormatPr defaultColWidth="12.625" defaultRowHeight="15" customHeight="1" x14ac:dyDescent="0.2"/>
  <cols>
    <col min="1" max="1" width="14.5" customWidth="1"/>
    <col min="2" max="26" width="7.625" customWidth="1"/>
  </cols>
  <sheetData>
    <row r="1" spans="1:8" x14ac:dyDescent="0.25">
      <c r="A1" s="1" t="s">
        <v>0</v>
      </c>
    </row>
    <row r="2" spans="1:8" x14ac:dyDescent="0.25">
      <c r="A2" s="2" t="s">
        <v>95</v>
      </c>
    </row>
    <row r="3" spans="1:8" x14ac:dyDescent="0.25">
      <c r="A3" s="2" t="s">
        <v>2</v>
      </c>
    </row>
    <row r="4" spans="1:8" x14ac:dyDescent="0.25">
      <c r="B4" s="2">
        <v>2013</v>
      </c>
      <c r="C4" s="2">
        <v>2014</v>
      </c>
      <c r="D4" s="2">
        <v>2015</v>
      </c>
      <c r="E4" s="2">
        <v>2016</v>
      </c>
      <c r="F4" s="2">
        <v>2017</v>
      </c>
      <c r="G4" s="2">
        <v>2018</v>
      </c>
      <c r="H4" s="2">
        <v>2019</v>
      </c>
    </row>
    <row r="5" spans="1:8" x14ac:dyDescent="0.25">
      <c r="A5" s="2" t="s">
        <v>96</v>
      </c>
      <c r="B5" s="26">
        <f>'2'!B24/'1'!B20</f>
        <v>8.6619028458099573E-2</v>
      </c>
      <c r="C5" s="26">
        <f>'2'!C24/'1'!C20</f>
        <v>3.377591927156752E-2</v>
      </c>
      <c r="D5" s="26">
        <f>'2'!D24/'1'!D20</f>
        <v>8.3481344292649973E-2</v>
      </c>
      <c r="E5" s="26">
        <f>'2'!E24/'1'!E20</f>
        <v>6.8476990164638332E-2</v>
      </c>
      <c r="F5" s="26">
        <f>'2'!F24/'1'!F20</f>
        <v>7.8822266536578464E-2</v>
      </c>
      <c r="G5" s="26">
        <f>'2'!G24/'1'!G20</f>
        <v>5.3948192321988581E-2</v>
      </c>
      <c r="H5" s="26">
        <f>'2'!H24/'1'!H20</f>
        <v>3.4572213374010646E-2</v>
      </c>
    </row>
    <row r="6" spans="1:8" x14ac:dyDescent="0.25">
      <c r="A6" s="2" t="s">
        <v>97</v>
      </c>
      <c r="B6" s="26">
        <f>'2'!B24/'1'!B52</f>
        <v>0.13340923759574727</v>
      </c>
      <c r="C6" s="26">
        <f>'2'!C24/'1'!C52</f>
        <v>0.12226001562464195</v>
      </c>
      <c r="D6" s="26">
        <f>'2'!D24/'1'!D52</f>
        <v>0.10813206004392191</v>
      </c>
      <c r="E6" s="26">
        <f>'2'!E24/'1'!E52</f>
        <v>9.3715615626659365E-2</v>
      </c>
      <c r="F6" s="26">
        <f>'2'!F24/'1'!F52</f>
        <v>0.1023871350906935</v>
      </c>
      <c r="G6" s="26">
        <f>'2'!G24/'1'!G52</f>
        <v>6.5764195851522711E-2</v>
      </c>
      <c r="H6" s="26">
        <f>'2'!H24/'1'!H52</f>
        <v>4.7514680914339288E-2</v>
      </c>
    </row>
    <row r="7" spans="1:8" x14ac:dyDescent="0.25">
      <c r="A7" s="2" t="s">
        <v>98</v>
      </c>
      <c r="B7" s="26">
        <f>'1'!B25/'1'!B52</f>
        <v>0.18628625937327434</v>
      </c>
      <c r="C7" s="26">
        <f>'1'!C25/'1'!C52</f>
        <v>0</v>
      </c>
      <c r="D7" s="26">
        <f>'1'!D25/'1'!D52</f>
        <v>0</v>
      </c>
      <c r="E7" s="26">
        <f>'1'!E25/'1'!E52</f>
        <v>2.1485905571610994E-2</v>
      </c>
      <c r="F7" s="26">
        <f>'1'!F25/'1'!F52</f>
        <v>1.5289134469867332E-2</v>
      </c>
      <c r="G7" s="26">
        <f>'1'!G25/'1'!G52</f>
        <v>9.6954827571360744E-3</v>
      </c>
      <c r="H7" s="26">
        <f>'1'!H25/'1'!H52</f>
        <v>5.2567538022112038E-2</v>
      </c>
    </row>
    <row r="8" spans="1:8" x14ac:dyDescent="0.25">
      <c r="A8" s="2" t="s">
        <v>99</v>
      </c>
      <c r="B8" s="27">
        <f>'1'!B12/'1'!B33</f>
        <v>2.4129873926154803</v>
      </c>
      <c r="C8" s="27">
        <f>'1'!C12/'1'!C33</f>
        <v>1.1154443817114985</v>
      </c>
      <c r="D8" s="27">
        <f>'1'!D12/'1'!D33</f>
        <v>2.7877998295387538</v>
      </c>
      <c r="E8" s="27">
        <f>'1'!E12/'1'!E33</f>
        <v>2.7006335039512632</v>
      </c>
      <c r="F8" s="27">
        <f>'1'!F12/'1'!F33</f>
        <v>3.1498617405569811</v>
      </c>
      <c r="G8" s="27">
        <f>'1'!G12/'1'!G33</f>
        <v>3.8158866562104383</v>
      </c>
      <c r="H8" s="27">
        <f>'1'!H12/'1'!H33</f>
        <v>2.9717874015398036</v>
      </c>
    </row>
    <row r="9" spans="1:8" x14ac:dyDescent="0.25">
      <c r="A9" s="2" t="s">
        <v>100</v>
      </c>
      <c r="B9" s="26">
        <f>'2'!B24/'2'!B5</f>
        <v>9.9996130369226929E-2</v>
      </c>
      <c r="C9" s="26">
        <f>'2'!C24/'2'!C5</f>
        <v>9.0309922130526535E-2</v>
      </c>
      <c r="D9" s="26">
        <f>'2'!D24/'2'!D5</f>
        <v>0.11399821954376053</v>
      </c>
      <c r="E9" s="26">
        <f>'2'!E24/'2'!E5</f>
        <v>9.3649881710158742E-2</v>
      </c>
      <c r="F9" s="26">
        <f>'2'!F24/'2'!F5</f>
        <v>0.10670324958227775</v>
      </c>
      <c r="G9" s="26">
        <f>'2'!G24/'2'!G5</f>
        <v>7.2830593134968077E-2</v>
      </c>
      <c r="H9" s="26">
        <f>'2'!H24/'2'!H5</f>
        <v>4.1540978552029033E-2</v>
      </c>
    </row>
    <row r="10" spans="1:8" x14ac:dyDescent="0.25">
      <c r="A10" s="2" t="s">
        <v>101</v>
      </c>
      <c r="B10" s="26">
        <f>'2'!B11/'2'!B5</f>
        <v>0.1447914500659363</v>
      </c>
      <c r="C10" s="26">
        <f>'2'!C11/'2'!C5</f>
        <v>0.13162323774486268</v>
      </c>
      <c r="D10" s="26">
        <f>'2'!D11/'2'!D5</f>
        <v>0.14772064580136754</v>
      </c>
      <c r="E10" s="26">
        <f>'2'!E11/'2'!E5</f>
        <v>0.16657096906667085</v>
      </c>
      <c r="F10" s="26">
        <f>'2'!F11/'2'!F5</f>
        <v>0.12916475321198456</v>
      </c>
      <c r="G10" s="26">
        <f>'2'!G11/'2'!G5</f>
        <v>9.0074001814675425E-2</v>
      </c>
      <c r="H10" s="26">
        <f>'2'!H11/'2'!H5</f>
        <v>5.6064517721423061E-2</v>
      </c>
    </row>
    <row r="11" spans="1:8" x14ac:dyDescent="0.25">
      <c r="A11" s="2" t="s">
        <v>102</v>
      </c>
      <c r="B11" s="26">
        <f>'2'!B24/('1'!B52+'1'!B25)</f>
        <v>0.11245956575964099</v>
      </c>
      <c r="C11" s="26">
        <f>'2'!C24/('1'!C52+'1'!C25)</f>
        <v>0.12226001562464195</v>
      </c>
      <c r="D11" s="26">
        <f>'2'!D24/('1'!D52+'1'!D25)</f>
        <v>0.10813206004392191</v>
      </c>
      <c r="E11" s="26">
        <f>'2'!E24/('1'!E52+'1'!E25)</f>
        <v>9.1744404025053336E-2</v>
      </c>
      <c r="F11" s="26">
        <f>'2'!F24/('1'!F52+'1'!F25)</f>
        <v>0.10084529777239749</v>
      </c>
      <c r="G11" s="26">
        <f>'2'!G24/('1'!G52+'1'!G25)</f>
        <v>6.5132702854075367E-2</v>
      </c>
      <c r="H11" s="26">
        <f>'2'!H24/('1'!H52+'1'!H25)</f>
        <v>4.5141693238634838E-2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Ratio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Saikat Sunny</dc:creator>
  <cp:lastModifiedBy>Anik</cp:lastModifiedBy>
  <dcterms:created xsi:type="dcterms:W3CDTF">2017-04-17T04:07:28Z</dcterms:created>
  <dcterms:modified xsi:type="dcterms:W3CDTF">2020-04-12T16:10:42Z</dcterms:modified>
</cp:coreProperties>
</file>