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120" yWindow="105" windowWidth="955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1" i="4"/>
  <c r="H12" i="4"/>
  <c r="H47" i="3"/>
  <c r="H46" i="3"/>
  <c r="H45" i="3"/>
  <c r="H42" i="3"/>
  <c r="H41" i="3"/>
  <c r="H36" i="3"/>
  <c r="H29" i="3"/>
  <c r="H30" i="3"/>
  <c r="H17" i="3"/>
  <c r="H40" i="2"/>
  <c r="H39" i="2"/>
  <c r="H38" i="2"/>
  <c r="H35" i="2"/>
  <c r="H34" i="2"/>
  <c r="H33" i="2"/>
  <c r="H28" i="2"/>
  <c r="H27" i="2"/>
  <c r="H14" i="2"/>
  <c r="H13" i="2"/>
  <c r="H6" i="2"/>
  <c r="H47" i="1"/>
  <c r="H38" i="1"/>
  <c r="H46" i="1" s="1"/>
  <c r="H28" i="1"/>
  <c r="H36" i="1" s="1"/>
  <c r="H45" i="1" s="1"/>
  <c r="H17" i="1"/>
  <c r="H14" i="1"/>
  <c r="H10" i="1"/>
  <c r="H7" i="1"/>
  <c r="H23" i="1" s="1"/>
  <c r="B13" i="2" l="1"/>
  <c r="C13" i="2"/>
  <c r="D13" i="2"/>
  <c r="C47" i="3" l="1"/>
  <c r="D47" i="3"/>
  <c r="E47" i="3"/>
  <c r="F47" i="3"/>
  <c r="G47" i="3"/>
  <c r="B47" i="3"/>
  <c r="C40" i="2"/>
  <c r="D40" i="2"/>
  <c r="E40" i="2"/>
  <c r="F40" i="2"/>
  <c r="G40" i="2"/>
  <c r="B40" i="2"/>
  <c r="C47" i="1"/>
  <c r="D47" i="1"/>
  <c r="E47" i="1"/>
  <c r="F47" i="1"/>
  <c r="G47" i="1"/>
  <c r="B47" i="1"/>
  <c r="C6" i="2" l="1"/>
  <c r="D6" i="2"/>
  <c r="E6" i="2"/>
  <c r="E5" i="4" s="1"/>
  <c r="F6" i="2"/>
  <c r="G6" i="2"/>
  <c r="G5" i="4" s="1"/>
  <c r="B6" i="2"/>
  <c r="G41" i="3"/>
  <c r="F41" i="3"/>
  <c r="E41" i="3"/>
  <c r="D41" i="3"/>
  <c r="C41" i="3"/>
  <c r="B41" i="3"/>
  <c r="G36" i="3"/>
  <c r="F36" i="3"/>
  <c r="E36" i="3"/>
  <c r="D36" i="3"/>
  <c r="C36" i="3"/>
  <c r="B36" i="3"/>
  <c r="G29" i="3"/>
  <c r="F29" i="3"/>
  <c r="E29" i="3"/>
  <c r="D29" i="3"/>
  <c r="C29" i="3"/>
  <c r="B29" i="3"/>
  <c r="G17" i="3"/>
  <c r="F17" i="3"/>
  <c r="E17" i="3"/>
  <c r="D17" i="3"/>
  <c r="C17" i="3"/>
  <c r="B17" i="3"/>
  <c r="G35" i="2"/>
  <c r="F35" i="2"/>
  <c r="E35" i="2"/>
  <c r="D35" i="2"/>
  <c r="C35" i="2"/>
  <c r="B35" i="2"/>
  <c r="G33" i="2"/>
  <c r="F33" i="2"/>
  <c r="E33" i="2"/>
  <c r="D33" i="2"/>
  <c r="C33" i="2"/>
  <c r="B33" i="2"/>
  <c r="G27" i="2"/>
  <c r="F27" i="2"/>
  <c r="E27" i="2"/>
  <c r="D27" i="2"/>
  <c r="C27" i="2"/>
  <c r="B27" i="2"/>
  <c r="G13" i="2"/>
  <c r="G14" i="2" s="1"/>
  <c r="F13" i="2"/>
  <c r="E13" i="2"/>
  <c r="B30" i="3" l="1"/>
  <c r="B42" i="3" s="1"/>
  <c r="B45" i="3" s="1"/>
  <c r="F30" i="3"/>
  <c r="F42" i="3" s="1"/>
  <c r="F45" i="3" s="1"/>
  <c r="B5" i="4"/>
  <c r="B14" i="2"/>
  <c r="B28" i="2" s="1"/>
  <c r="D5" i="4"/>
  <c r="D14" i="2"/>
  <c r="G28" i="2"/>
  <c r="G34" i="2" s="1"/>
  <c r="G38" i="2" s="1"/>
  <c r="C30" i="3"/>
  <c r="C42" i="3" s="1"/>
  <c r="C45" i="3" s="1"/>
  <c r="G30" i="3"/>
  <c r="G42" i="3" s="1"/>
  <c r="G45" i="3" s="1"/>
  <c r="C5" i="4"/>
  <c r="C14" i="2"/>
  <c r="C28" i="2" s="1"/>
  <c r="C34" i="2" s="1"/>
  <c r="C38" i="2" s="1"/>
  <c r="E30" i="3"/>
  <c r="E42" i="3" s="1"/>
  <c r="E45" i="3" s="1"/>
  <c r="G46" i="3"/>
  <c r="B46" i="3"/>
  <c r="D30" i="3"/>
  <c r="F46" i="3"/>
  <c r="C6" i="4"/>
  <c r="F14" i="2"/>
  <c r="F28" i="2" s="1"/>
  <c r="F6" i="4" s="1"/>
  <c r="F5" i="4"/>
  <c r="E14" i="2"/>
  <c r="E28" i="2" s="1"/>
  <c r="D28" i="2"/>
  <c r="B38" i="1"/>
  <c r="C38" i="1"/>
  <c r="D38" i="1"/>
  <c r="E38" i="1"/>
  <c r="F38" i="1"/>
  <c r="B28" i="1"/>
  <c r="B36" i="1" s="1"/>
  <c r="C28" i="1"/>
  <c r="C36" i="1" s="1"/>
  <c r="C45" i="1" s="1"/>
  <c r="D28" i="1"/>
  <c r="D36" i="1" s="1"/>
  <c r="E28" i="1"/>
  <c r="E36" i="1" s="1"/>
  <c r="F28" i="1"/>
  <c r="F36" i="1" s="1"/>
  <c r="B17" i="1"/>
  <c r="C17" i="1"/>
  <c r="D17" i="1"/>
  <c r="E17" i="1"/>
  <c r="F17" i="1"/>
  <c r="B14" i="1"/>
  <c r="C14" i="1"/>
  <c r="D14" i="1"/>
  <c r="E14" i="1"/>
  <c r="F14" i="1"/>
  <c r="B10" i="1"/>
  <c r="C10" i="1"/>
  <c r="D10" i="1"/>
  <c r="E10" i="1"/>
  <c r="F10" i="1"/>
  <c r="B7" i="1"/>
  <c r="C7" i="1"/>
  <c r="D7" i="1"/>
  <c r="E7" i="1"/>
  <c r="F7" i="1"/>
  <c r="G38" i="1"/>
  <c r="G28" i="1"/>
  <c r="G36" i="1" s="1"/>
  <c r="G17" i="1"/>
  <c r="G14" i="1"/>
  <c r="G10" i="1"/>
  <c r="G7" i="1"/>
  <c r="G45" i="1" l="1"/>
  <c r="D45" i="1"/>
  <c r="B6" i="4"/>
  <c r="B34" i="2"/>
  <c r="B38" i="2" s="1"/>
  <c r="G6" i="4"/>
  <c r="C46" i="3"/>
  <c r="F45" i="1"/>
  <c r="B45" i="1"/>
  <c r="E46" i="3"/>
  <c r="D42" i="3"/>
  <c r="D45" i="3" s="1"/>
  <c r="D46" i="3"/>
  <c r="F34" i="2"/>
  <c r="F38" i="2" s="1"/>
  <c r="F39" i="2" s="1"/>
  <c r="E45" i="1"/>
  <c r="E34" i="2"/>
  <c r="E38" i="2" s="1"/>
  <c r="E6" i="4"/>
  <c r="B39" i="2"/>
  <c r="B7" i="4"/>
  <c r="G39" i="2"/>
  <c r="G7" i="4"/>
  <c r="D34" i="2"/>
  <c r="D38" i="2" s="1"/>
  <c r="D6" i="4"/>
  <c r="C39" i="2"/>
  <c r="C7" i="4"/>
  <c r="B9" i="4"/>
  <c r="B46" i="1"/>
  <c r="C12" i="4"/>
  <c r="C11" i="4"/>
  <c r="E46" i="1"/>
  <c r="F12" i="4"/>
  <c r="F11" i="4"/>
  <c r="B12" i="4"/>
  <c r="B11" i="4"/>
  <c r="D9" i="4"/>
  <c r="D46" i="1"/>
  <c r="G12" i="4"/>
  <c r="G11" i="4"/>
  <c r="D11" i="4"/>
  <c r="D12" i="4"/>
  <c r="F9" i="4"/>
  <c r="F46" i="1"/>
  <c r="G9" i="4"/>
  <c r="G46" i="1"/>
  <c r="E12" i="4"/>
  <c r="E11" i="4"/>
  <c r="C9" i="4"/>
  <c r="C46" i="1"/>
  <c r="G23" i="1"/>
  <c r="G8" i="4" s="1"/>
  <c r="B23" i="1"/>
  <c r="B8" i="4" s="1"/>
  <c r="C23" i="1"/>
  <c r="C8" i="4" s="1"/>
  <c r="D23" i="1"/>
  <c r="D8" i="4" s="1"/>
  <c r="E23" i="1"/>
  <c r="F23" i="1"/>
  <c r="F8" i="4" s="1"/>
  <c r="F7" i="4" l="1"/>
  <c r="E39" i="2"/>
  <c r="E7" i="4"/>
  <c r="E8" i="4"/>
  <c r="E9" i="4"/>
  <c r="D39" i="2"/>
  <c r="D7" i="4"/>
</calcChain>
</file>

<file path=xl/sharedStrings.xml><?xml version="1.0" encoding="utf-8"?>
<sst xmlns="http://schemas.openxmlformats.org/spreadsheetml/2006/main" count="129" uniqueCount="123">
  <si>
    <t>Outside bangladesh</t>
  </si>
  <si>
    <t>Investments</t>
  </si>
  <si>
    <t>Government</t>
  </si>
  <si>
    <t>Others</t>
  </si>
  <si>
    <t>Bills purchases &amp; discounted</t>
  </si>
  <si>
    <t>Current depoaits &amp; other acounts</t>
  </si>
  <si>
    <t>Bill payable</t>
  </si>
  <si>
    <t>Saving bank depoaits</t>
  </si>
  <si>
    <t>Fixed deposits</t>
  </si>
  <si>
    <t>Bearer certificate of deposit</t>
  </si>
  <si>
    <t>Other Liabilities</t>
  </si>
  <si>
    <t xml:space="preserve">Paid up capital </t>
  </si>
  <si>
    <t>Statutory reserve</t>
  </si>
  <si>
    <t>Other reserve</t>
  </si>
  <si>
    <t>Revaluation reserve</t>
  </si>
  <si>
    <t>Retained earning</t>
  </si>
  <si>
    <t>Less: Interst paid on deposit &amp; borrowing etc</t>
  </si>
  <si>
    <t>Investment income</t>
  </si>
  <si>
    <t xml:space="preserve">Commssion ,exchange &amp; brokerage </t>
  </si>
  <si>
    <t xml:space="preserve">Rent ,texes, insurance ,electricity </t>
  </si>
  <si>
    <t>Legal expenses</t>
  </si>
  <si>
    <t>Postage,stamps,telecommunication etc</t>
  </si>
  <si>
    <t>Stationery ,prinitng ,advertising etc</t>
  </si>
  <si>
    <t>Directors fees</t>
  </si>
  <si>
    <t>Auditors fees</t>
  </si>
  <si>
    <t>Charge on loan loses</t>
  </si>
  <si>
    <t>Provision for diminution in value of investments</t>
  </si>
  <si>
    <t>Other provisions</t>
  </si>
  <si>
    <t>Total Provisions</t>
  </si>
  <si>
    <t>Current tax</t>
  </si>
  <si>
    <t xml:space="preserve">Interest receipts </t>
  </si>
  <si>
    <t>Interest payments</t>
  </si>
  <si>
    <t>Fee commissins receipts</t>
  </si>
  <si>
    <t>Recoveries on loans previously written off</t>
  </si>
  <si>
    <t xml:space="preserve">payments to employees </t>
  </si>
  <si>
    <t>Paymnents to suppliers</t>
  </si>
  <si>
    <t>Inocme taxes paid</t>
  </si>
  <si>
    <t>Receipts from other operating activiites</t>
  </si>
  <si>
    <t xml:space="preserve">Payment for other operaitgn activiites </t>
  </si>
  <si>
    <t>Statutory deposit</t>
  </si>
  <si>
    <t>Purchase /sale of trading securiites</t>
  </si>
  <si>
    <t>Other assest</t>
  </si>
  <si>
    <t>Deposit from others</t>
  </si>
  <si>
    <t xml:space="preserve">Trading liabiliites </t>
  </si>
  <si>
    <t>Other Liabiliites</t>
  </si>
  <si>
    <t>Purchase /sale of govt. securities</t>
  </si>
  <si>
    <t>purchase/sale of trading securities ,shares ,bonds etc</t>
  </si>
  <si>
    <t>Purchase /sale of property ,palnt &amp; equipment</t>
  </si>
  <si>
    <t>Purcahse /sale of subsifdies</t>
  </si>
  <si>
    <t xml:space="preserve">Incresed /decreased of long term borrowing </t>
  </si>
  <si>
    <t>Dividend paid</t>
  </si>
  <si>
    <t>Provision against loans, advances &amp; leases</t>
  </si>
  <si>
    <t>-</t>
  </si>
  <si>
    <t>Depreciation</t>
  </si>
  <si>
    <t>Receipts grom iddue o gright share</t>
  </si>
  <si>
    <t xml:space="preserve"> </t>
  </si>
  <si>
    <t>Ratio</t>
  </si>
  <si>
    <t>Operating Margin</t>
  </si>
  <si>
    <t>Net Margin</t>
  </si>
  <si>
    <t>Capital to Risk Weighted Assets Ratio</t>
  </si>
  <si>
    <t>As at year end</t>
  </si>
  <si>
    <t>Property and Assets</t>
  </si>
  <si>
    <t>Cash</t>
  </si>
  <si>
    <t>Money at call and on short notice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</si>
  <si>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</si>
  <si>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</si>
  <si>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</si>
  <si>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</si>
  <si>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</si>
  <si>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</si>
  <si>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</si>
  <si>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</si>
  <si>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</si>
  <si>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</si>
  <si>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</si>
  <si>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</si>
  <si>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</si>
  <si>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</si>
  <si>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</si>
  <si>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</si>
  <si>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</si>
  <si>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Profit Before Taxation</t>
  </si>
  <si>
    <t>Provision for Taxation</t>
  </si>
  <si>
    <t>Net Profit</t>
  </si>
  <si>
    <t>Earnings per share (par value Taka 10)</t>
  </si>
  <si>
    <t>Shares to Calculate EPS</t>
  </si>
  <si>
    <t>FAS Finace &amp; Investment Limited</t>
  </si>
  <si>
    <t>Other operating income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</si>
  <si>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</si>
  <si>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</si>
  <si>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</si>
  <si>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</si>
  <si>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</si>
  <si>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</si>
  <si>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</si>
  <si>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</si>
  <si>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</si>
  <si>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</si>
  <si>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</si>
  <si>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</si>
  <si>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</si>
  <si>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</si>
  <si>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</si>
  <si>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</si>
  <si>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</si>
  <si>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</si>
  <si>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</si>
  <si>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In hand( Including foreign currencies)</t>
  </si>
  <si>
    <t>Balance with Bangladesh bank &amp; its agent bank</t>
  </si>
  <si>
    <t>In Bangladesh</t>
  </si>
  <si>
    <t>Loans, cash credits , overdrafts  &amp; leasings</t>
  </si>
  <si>
    <t>Other deposit</t>
  </si>
  <si>
    <t>Interest income</t>
  </si>
  <si>
    <t>Salary &amp;Aallowances</t>
  </si>
  <si>
    <t>Chief executive salary&amp; fees</t>
  </si>
  <si>
    <t>Depreciation &amp; repair of FI's assest</t>
  </si>
  <si>
    <t>Other expenses</t>
  </si>
  <si>
    <t>Deferred tax</t>
  </si>
  <si>
    <t>Dividend receipts</t>
  </si>
  <si>
    <t>Deposits from customers</t>
  </si>
  <si>
    <t>Other liabilliites to customers</t>
  </si>
  <si>
    <t>Loans,advances &amp; leae to Fis</t>
  </si>
  <si>
    <t xml:space="preserve">Loans ,advances &amp; leases to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</si>
</sst>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0" borderId="0" xfId="0" applyFont="1" applyFill="1"/>
    <xf numFmtId="164" fontId="0" fillId="0" borderId="0" xfId="1" applyNumberFormat="1" applyFont="1" applyFill="1"/>
    <xf numFmtId="0" fontId="0" fillId="0" borderId="0" xfId="0" applyFill="1"/>
    <xf numFmtId="10" fontId="0" fillId="0" borderId="0" xfId="2" applyNumberFormat="1" applyFont="1"/>
    <xf numFmtId="2" fontId="1" fillId="0" borderId="0" xfId="0" applyNumberFormat="1" applyFont="1"/>
    <xf numFmtId="43" fontId="1" fillId="0" borderId="0" xfId="1" applyNumberFormat="1" applyFont="1" applyFill="1"/>
    <xf numFmtId="10" fontId="0" fillId="0" borderId="0" xfId="0" applyNumberFormat="1"/>
    <xf numFmtId="165" fontId="0" fillId="0" borderId="0" xfId="2" applyNumberFormat="1" applyFont="1"/>
    <xf numFmtId="0" fontId="5" fillId="0" borderId="0" xfId="3" applyFont="1" applyFill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/>
    <xf numFmtId="0" fontId="6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pane xSplit="1" ySplit="4" topLeftCell="E35" activePane="bottomRight" state="frozen"/>
      <selection pane="topRight" activeCell="B1" sqref="B1"/>
      <selection pane="bottomLeft" activeCell="A4" sqref="A4"/>
      <selection pane="bottomRight" activeCell="C25" sqref="C25"/>
    </sheetView>
  </sheetViews>
  <sheetFormatPr defaultRowHeight="15" x14ac:dyDescent="0.25"/>
  <cols>
    <col min="1" max="1" width="40" customWidth="1"/>
    <col min="2" max="2" width="16.42578125" customWidth="1"/>
    <col min="3" max="3" width="16.28515625" customWidth="1"/>
    <col min="4" max="4" width="15.42578125" customWidth="1"/>
    <col min="5" max="5" width="16.5703125" customWidth="1"/>
    <col min="6" max="6" width="15.140625" customWidth="1"/>
    <col min="7" max="7" width="15.42578125" customWidth="1"/>
    <col min="8" max="8" width="15.28515625" bestFit="1" customWidth="1"/>
  </cols>
  <sheetData>
    <row r="1" spans="1:8" ht="15.75" x14ac:dyDescent="0.25">
      <c r="A1" s="4" t="s">
        <v>86</v>
      </c>
    </row>
    <row r="2" spans="1:8" x14ac:dyDescent="0.25">
      <c r="A2" s="17" t="s">
        <v>104</v>
      </c>
    </row>
    <row r="3" spans="1:8" x14ac:dyDescent="0.25">
      <c r="A3" t="s">
        <v>60</v>
      </c>
    </row>
    <row r="4" spans="1:8" x14ac:dyDescent="0.25">
      <c r="A4" s="11"/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>
        <v>2018</v>
      </c>
    </row>
    <row r="5" spans="1:8" ht="15.75" x14ac:dyDescent="0.25">
      <c r="A5" s="9"/>
      <c r="B5" s="11"/>
      <c r="C5" s="11"/>
      <c r="D5" s="11"/>
      <c r="E5" s="11"/>
      <c r="F5" s="11"/>
      <c r="G5" s="11"/>
    </row>
    <row r="6" spans="1:8" x14ac:dyDescent="0.25">
      <c r="A6" s="18" t="s">
        <v>61</v>
      </c>
    </row>
    <row r="7" spans="1:8" x14ac:dyDescent="0.25">
      <c r="A7" s="19" t="s">
        <v>62</v>
      </c>
      <c r="B7" s="6">
        <f t="shared" ref="B7:F7" si="0">SUM(B8:B9)</f>
        <v>4745690</v>
      </c>
      <c r="C7" s="6">
        <f t="shared" si="0"/>
        <v>12970074</v>
      </c>
      <c r="D7" s="6">
        <f t="shared" si="0"/>
        <v>30386931</v>
      </c>
      <c r="E7" s="6">
        <f t="shared" si="0"/>
        <v>46143116</v>
      </c>
      <c r="F7" s="6">
        <f t="shared" si="0"/>
        <v>69026418</v>
      </c>
      <c r="G7" s="6">
        <f>SUM(G8:G9)</f>
        <v>52386564</v>
      </c>
      <c r="H7" s="6">
        <f>SUM(H8:H9)</f>
        <v>6954831</v>
      </c>
    </row>
    <row r="8" spans="1:8" x14ac:dyDescent="0.25">
      <c r="A8" t="s">
        <v>107</v>
      </c>
      <c r="B8" s="5">
        <v>26707</v>
      </c>
      <c r="C8" s="5">
        <v>21880</v>
      </c>
      <c r="D8">
        <v>16088</v>
      </c>
      <c r="E8">
        <v>37853</v>
      </c>
      <c r="F8">
        <v>35114</v>
      </c>
      <c r="G8" s="5">
        <v>86654</v>
      </c>
      <c r="H8" s="24">
        <v>116773</v>
      </c>
    </row>
    <row r="9" spans="1:8" x14ac:dyDescent="0.25">
      <c r="A9" t="s">
        <v>108</v>
      </c>
      <c r="B9" s="5">
        <v>4718983</v>
      </c>
      <c r="C9" s="5">
        <v>12948194</v>
      </c>
      <c r="D9">
        <v>30370843</v>
      </c>
      <c r="E9">
        <v>46105263</v>
      </c>
      <c r="F9">
        <v>68991304</v>
      </c>
      <c r="G9" s="5">
        <v>52299910</v>
      </c>
      <c r="H9" s="24">
        <v>6838058</v>
      </c>
    </row>
    <row r="10" spans="1:8" x14ac:dyDescent="0.25">
      <c r="A10" s="21" t="s">
        <v>64</v>
      </c>
      <c r="B10" s="6">
        <f t="shared" ref="B10:F10" si="1">SUM(B11:B12)</f>
        <v>9968217</v>
      </c>
      <c r="C10" s="6">
        <f t="shared" si="1"/>
        <v>247403540</v>
      </c>
      <c r="D10" s="6">
        <f t="shared" si="1"/>
        <v>318416689</v>
      </c>
      <c r="E10" s="6">
        <f t="shared" si="1"/>
        <v>558414460</v>
      </c>
      <c r="F10" s="6">
        <f t="shared" si="1"/>
        <v>1806481383</v>
      </c>
      <c r="G10" s="6">
        <f>SUM(G11:G12)</f>
        <v>2786900934</v>
      </c>
      <c r="H10" s="6">
        <f>SUM(H11:H12)</f>
        <v>2126350259</v>
      </c>
    </row>
    <row r="11" spans="1:8" x14ac:dyDescent="0.25">
      <c r="A11" t="s">
        <v>109</v>
      </c>
      <c r="B11" s="5">
        <v>9968217</v>
      </c>
      <c r="C11" s="5">
        <v>247403540</v>
      </c>
      <c r="D11" s="5">
        <v>318416689</v>
      </c>
      <c r="E11" s="5">
        <v>558414460</v>
      </c>
      <c r="F11" s="5">
        <v>1806481383</v>
      </c>
      <c r="G11" s="5">
        <v>2786900934</v>
      </c>
      <c r="H11" s="24">
        <v>2126350259</v>
      </c>
    </row>
    <row r="12" spans="1:8" x14ac:dyDescent="0.25">
      <c r="A12" t="s">
        <v>0</v>
      </c>
      <c r="B12" s="5"/>
      <c r="C12" s="5"/>
      <c r="D12" s="5">
        <v>0</v>
      </c>
      <c r="E12" s="5">
        <v>0</v>
      </c>
      <c r="F12" s="5">
        <v>0</v>
      </c>
      <c r="G12" s="5">
        <v>0</v>
      </c>
    </row>
    <row r="13" spans="1:8" x14ac:dyDescent="0.25">
      <c r="A13" s="20" t="s">
        <v>63</v>
      </c>
      <c r="B13" s="5"/>
      <c r="C13" s="5"/>
      <c r="D13" s="5"/>
      <c r="E13" s="5"/>
      <c r="F13" s="5">
        <v>0</v>
      </c>
      <c r="G13" s="5"/>
    </row>
    <row r="14" spans="1:8" x14ac:dyDescent="0.25">
      <c r="A14" s="20" t="s">
        <v>1</v>
      </c>
      <c r="B14" s="6">
        <f t="shared" ref="B14:F14" si="2">SUM(B15:B16)</f>
        <v>120340144</v>
      </c>
      <c r="C14" s="6">
        <f t="shared" si="2"/>
        <v>161186659</v>
      </c>
      <c r="D14" s="6">
        <f t="shared" si="2"/>
        <v>477727786</v>
      </c>
      <c r="E14" s="6">
        <f t="shared" si="2"/>
        <v>772932127</v>
      </c>
      <c r="F14" s="6">
        <f t="shared" si="2"/>
        <v>868751915</v>
      </c>
      <c r="G14" s="6">
        <f>SUM(G15:G16)</f>
        <v>1106527427</v>
      </c>
      <c r="H14" s="6">
        <f>SUM(H15:H16)</f>
        <v>284303236</v>
      </c>
    </row>
    <row r="15" spans="1:8" x14ac:dyDescent="0.25">
      <c r="A15" t="s">
        <v>2</v>
      </c>
      <c r="B15" s="5">
        <v>0</v>
      </c>
      <c r="C15" s="5"/>
      <c r="D15" s="5"/>
      <c r="E15" s="5">
        <v>0</v>
      </c>
      <c r="F15" s="5">
        <v>0</v>
      </c>
      <c r="G15" s="5">
        <v>0</v>
      </c>
    </row>
    <row r="16" spans="1:8" x14ac:dyDescent="0.25">
      <c r="A16" t="s">
        <v>3</v>
      </c>
      <c r="B16" s="5">
        <v>120340144</v>
      </c>
      <c r="C16" s="5">
        <v>161186659</v>
      </c>
      <c r="D16" s="5">
        <v>477727786</v>
      </c>
      <c r="E16" s="5">
        <v>772932127</v>
      </c>
      <c r="F16" s="5">
        <v>868751915</v>
      </c>
      <c r="G16" s="5">
        <v>1106527427</v>
      </c>
      <c r="H16" s="24">
        <v>284303236</v>
      </c>
    </row>
    <row r="17" spans="1:8" x14ac:dyDescent="0.25">
      <c r="A17" s="20" t="s">
        <v>65</v>
      </c>
      <c r="B17" s="6">
        <f t="shared" ref="B17:F17" si="3">SUM(B18:B19)</f>
        <v>2287586268</v>
      </c>
      <c r="C17" s="6">
        <f t="shared" si="3"/>
        <v>3725026438</v>
      </c>
      <c r="D17" s="6">
        <f t="shared" si="3"/>
        <v>6083446696</v>
      </c>
      <c r="E17" s="6">
        <f t="shared" si="3"/>
        <v>11776541106</v>
      </c>
      <c r="F17" s="6">
        <f t="shared" si="3"/>
        <v>14018369557</v>
      </c>
      <c r="G17" s="6">
        <f>SUM(G18:G19)</f>
        <v>13979799394</v>
      </c>
      <c r="H17" s="6">
        <f>SUM(H18:H19)</f>
        <v>15430518903</v>
      </c>
    </row>
    <row r="18" spans="1:8" x14ac:dyDescent="0.25">
      <c r="A18" t="s">
        <v>110</v>
      </c>
      <c r="B18" s="5">
        <v>2287586268</v>
      </c>
      <c r="C18" s="5">
        <v>3725026438</v>
      </c>
      <c r="D18" s="5">
        <v>6083446696</v>
      </c>
      <c r="E18" s="5">
        <v>11776541106</v>
      </c>
      <c r="F18" s="5">
        <v>14018369557</v>
      </c>
      <c r="G18" s="5">
        <v>13979799394</v>
      </c>
      <c r="H18" s="24">
        <v>15430518903</v>
      </c>
    </row>
    <row r="19" spans="1:8" x14ac:dyDescent="0.25">
      <c r="A19" t="s">
        <v>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8" x14ac:dyDescent="0.25">
      <c r="A20" s="19" t="s">
        <v>66</v>
      </c>
      <c r="B20" s="5">
        <v>341461998</v>
      </c>
      <c r="C20" s="5">
        <v>331459137</v>
      </c>
      <c r="D20" s="5">
        <v>323146756</v>
      </c>
      <c r="E20" s="5">
        <v>344804386</v>
      </c>
      <c r="F20" s="5">
        <v>340820249</v>
      </c>
      <c r="G20" s="6">
        <v>331700916</v>
      </c>
      <c r="H20" s="6">
        <v>323519335</v>
      </c>
    </row>
    <row r="21" spans="1:8" x14ac:dyDescent="0.25">
      <c r="A21" s="19" t="s">
        <v>67</v>
      </c>
      <c r="B21" s="5">
        <v>240281688</v>
      </c>
      <c r="C21" s="5">
        <v>266697942</v>
      </c>
      <c r="D21" s="5">
        <v>312257123</v>
      </c>
      <c r="E21" s="5">
        <v>364972727</v>
      </c>
      <c r="F21" s="5">
        <v>518257576</v>
      </c>
      <c r="G21" s="6">
        <v>596675714</v>
      </c>
      <c r="H21" s="24">
        <v>601341023</v>
      </c>
    </row>
    <row r="22" spans="1:8" x14ac:dyDescent="0.25">
      <c r="A22" s="19" t="s">
        <v>68</v>
      </c>
      <c r="B22" s="5">
        <v>53271231</v>
      </c>
      <c r="C22" s="5">
        <v>44665893</v>
      </c>
      <c r="D22" s="5">
        <v>44665893</v>
      </c>
      <c r="E22" s="5">
        <v>44665893</v>
      </c>
      <c r="F22" s="5">
        <v>44665893</v>
      </c>
      <c r="G22" s="6">
        <v>44665893</v>
      </c>
      <c r="H22" s="24">
        <v>44665893</v>
      </c>
    </row>
    <row r="23" spans="1:8" x14ac:dyDescent="0.25">
      <c r="A23" s="1"/>
      <c r="B23" s="6">
        <f t="shared" ref="B23:F23" si="4">B7+B10+B14+B17+B20+B21+B22</f>
        <v>3057655236</v>
      </c>
      <c r="C23" s="6">
        <f t="shared" si="4"/>
        <v>4789409683</v>
      </c>
      <c r="D23" s="6">
        <f t="shared" si="4"/>
        <v>7590047874</v>
      </c>
      <c r="E23" s="6">
        <f t="shared" si="4"/>
        <v>13908473815</v>
      </c>
      <c r="F23" s="6">
        <f t="shared" si="4"/>
        <v>17666372991</v>
      </c>
      <c r="G23" s="6">
        <f>G7+G10+G14+G17+G20+G21+G22</f>
        <v>18898656842</v>
      </c>
      <c r="H23" s="6">
        <f>H7+H10+H14+H17+H20+H21+H22</f>
        <v>18817653480</v>
      </c>
    </row>
    <row r="24" spans="1:8" x14ac:dyDescent="0.25">
      <c r="B24" s="5"/>
      <c r="C24" s="5"/>
      <c r="D24" s="5"/>
      <c r="E24" s="5"/>
      <c r="F24" s="5"/>
      <c r="G24" s="5"/>
    </row>
    <row r="25" spans="1:8" x14ac:dyDescent="0.25">
      <c r="A25" s="18" t="s">
        <v>69</v>
      </c>
      <c r="B25" s="10"/>
      <c r="C25" s="10"/>
      <c r="D25" s="10"/>
      <c r="E25" s="10"/>
      <c r="F25" s="10"/>
      <c r="G25" s="10"/>
    </row>
    <row r="26" spans="1:8" x14ac:dyDescent="0.25">
      <c r="A26" s="20" t="s">
        <v>70</v>
      </c>
      <c r="B26" s="5"/>
      <c r="C26" s="5"/>
      <c r="D26" s="5"/>
      <c r="E26" s="5"/>
      <c r="F26" s="5"/>
      <c r="G26" s="5"/>
    </row>
    <row r="27" spans="1:8" x14ac:dyDescent="0.25">
      <c r="A27" s="20" t="s">
        <v>71</v>
      </c>
      <c r="B27" s="6">
        <v>1256055903</v>
      </c>
      <c r="C27" s="5">
        <v>1451883323</v>
      </c>
      <c r="D27" s="5">
        <v>2204666695</v>
      </c>
      <c r="E27" s="5">
        <v>4036971473</v>
      </c>
      <c r="F27" s="5">
        <v>6191382346</v>
      </c>
      <c r="G27" s="6">
        <v>6715356511</v>
      </c>
      <c r="H27" s="24">
        <v>7167736685</v>
      </c>
    </row>
    <row r="28" spans="1:8" x14ac:dyDescent="0.25">
      <c r="A28" s="20" t="s">
        <v>72</v>
      </c>
      <c r="B28" s="6">
        <f t="shared" ref="B28:F28" si="5">SUM(B29:B34)</f>
        <v>382612797</v>
      </c>
      <c r="C28" s="6">
        <f t="shared" si="5"/>
        <v>1251582317</v>
      </c>
      <c r="D28" s="6">
        <f t="shared" si="5"/>
        <v>2999100342</v>
      </c>
      <c r="E28" s="6">
        <f t="shared" si="5"/>
        <v>7049849244</v>
      </c>
      <c r="F28" s="6">
        <f t="shared" si="5"/>
        <v>8224278625</v>
      </c>
      <c r="G28" s="6">
        <f>SUM(G29:G34)</f>
        <v>8781681956</v>
      </c>
      <c r="H28" s="6">
        <f>SUM(H29:H34)</f>
        <v>7826613857</v>
      </c>
    </row>
    <row r="29" spans="1:8" x14ac:dyDescent="0.25">
      <c r="A29" s="2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8" x14ac:dyDescent="0.25">
      <c r="A30" s="2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8" x14ac:dyDescent="0.25">
      <c r="A31" s="2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8" x14ac:dyDescent="0.25">
      <c r="A32" s="2" t="s">
        <v>8</v>
      </c>
      <c r="B32" s="5">
        <v>382612797</v>
      </c>
      <c r="C32" s="5">
        <v>1251582317</v>
      </c>
      <c r="D32" s="5">
        <v>2999100342</v>
      </c>
      <c r="E32" s="5">
        <v>7049849244</v>
      </c>
      <c r="F32" s="5">
        <v>8224278625</v>
      </c>
      <c r="G32" s="5">
        <v>8781681956</v>
      </c>
      <c r="H32" s="24">
        <v>7824901857</v>
      </c>
    </row>
    <row r="33" spans="1:8" x14ac:dyDescent="0.25">
      <c r="A33" s="2" t="s">
        <v>9</v>
      </c>
      <c r="B33" s="5">
        <v>0</v>
      </c>
      <c r="C33" s="5">
        <v>0</v>
      </c>
      <c r="D33" s="5">
        <v>0</v>
      </c>
      <c r="E33" s="5"/>
      <c r="F33" s="5">
        <v>0</v>
      </c>
      <c r="G33" s="5">
        <v>0</v>
      </c>
    </row>
    <row r="34" spans="1:8" x14ac:dyDescent="0.25">
      <c r="A34" s="2" t="s">
        <v>111</v>
      </c>
      <c r="B34" s="5">
        <v>0</v>
      </c>
      <c r="C34" s="5">
        <v>0</v>
      </c>
      <c r="D34" s="5">
        <v>0</v>
      </c>
      <c r="E34" s="5"/>
      <c r="F34" s="5">
        <v>0</v>
      </c>
      <c r="G34" s="5">
        <v>0</v>
      </c>
      <c r="H34" s="24">
        <v>1712000</v>
      </c>
    </row>
    <row r="35" spans="1:8" x14ac:dyDescent="0.25">
      <c r="A35" s="20" t="s">
        <v>10</v>
      </c>
      <c r="B35" s="5">
        <v>432183987</v>
      </c>
      <c r="C35" s="5">
        <v>537144110</v>
      </c>
      <c r="D35" s="5">
        <v>758781959</v>
      </c>
      <c r="E35" s="5">
        <v>1173069963</v>
      </c>
      <c r="F35" s="5">
        <v>1508535977</v>
      </c>
      <c r="G35" s="6">
        <v>1500866108</v>
      </c>
      <c r="H35" s="6">
        <v>1802407281</v>
      </c>
    </row>
    <row r="36" spans="1:8" x14ac:dyDescent="0.25">
      <c r="A36" s="1"/>
      <c r="B36" s="6">
        <f t="shared" ref="B36:F36" si="6">B27+B28+B35</f>
        <v>2070852687</v>
      </c>
      <c r="C36" s="6">
        <f t="shared" si="6"/>
        <v>3240609750</v>
      </c>
      <c r="D36" s="6">
        <f t="shared" si="6"/>
        <v>5962548996</v>
      </c>
      <c r="E36" s="6">
        <f t="shared" si="6"/>
        <v>12259890680</v>
      </c>
      <c r="F36" s="6">
        <f t="shared" si="6"/>
        <v>15924196948</v>
      </c>
      <c r="G36" s="6">
        <f>G27+G28+G35</f>
        <v>16997904575</v>
      </c>
      <c r="H36" s="6">
        <f>H27+H28+H35</f>
        <v>16796757823</v>
      </c>
    </row>
    <row r="37" spans="1:8" x14ac:dyDescent="0.25">
      <c r="B37" s="5"/>
      <c r="C37" s="5"/>
      <c r="D37" s="5"/>
      <c r="E37" s="5"/>
      <c r="F37" s="5"/>
      <c r="G37" s="5"/>
    </row>
    <row r="38" spans="1:8" x14ac:dyDescent="0.25">
      <c r="A38" s="20" t="s">
        <v>73</v>
      </c>
      <c r="B38" s="6">
        <f t="shared" ref="B38:F38" si="7">SUM(B39:B43)</f>
        <v>984625036</v>
      </c>
      <c r="C38" s="6">
        <f t="shared" si="7"/>
        <v>1546614991</v>
      </c>
      <c r="D38" s="6">
        <f t="shared" si="7"/>
        <v>1624970480</v>
      </c>
      <c r="E38" s="6">
        <f t="shared" si="7"/>
        <v>1642982637</v>
      </c>
      <c r="F38" s="6">
        <f t="shared" si="7"/>
        <v>1736099363</v>
      </c>
      <c r="G38" s="6">
        <f>SUM(G39:G43)</f>
        <v>1893962884</v>
      </c>
      <c r="H38" s="6">
        <f>SUM(H39:H43)</f>
        <v>2014069753</v>
      </c>
    </row>
    <row r="39" spans="1:8" x14ac:dyDescent="0.25">
      <c r="A39" t="s">
        <v>11</v>
      </c>
      <c r="B39" s="5">
        <v>542475990</v>
      </c>
      <c r="C39" s="5">
        <v>1117500530</v>
      </c>
      <c r="D39" s="5">
        <v>1117500530</v>
      </c>
      <c r="E39" s="5">
        <v>1117500530</v>
      </c>
      <c r="F39" s="5">
        <v>1229250580</v>
      </c>
      <c r="G39" s="5">
        <v>1290713110</v>
      </c>
      <c r="H39" s="24">
        <v>1419784420</v>
      </c>
    </row>
    <row r="40" spans="1:8" x14ac:dyDescent="0.25">
      <c r="A40" t="s">
        <v>12</v>
      </c>
      <c r="B40" s="5">
        <v>79223940</v>
      </c>
      <c r="C40" s="5">
        <v>83004413</v>
      </c>
      <c r="D40" s="5">
        <v>104641941</v>
      </c>
      <c r="E40" s="5">
        <v>129976825</v>
      </c>
      <c r="F40" s="5">
        <v>155186770</v>
      </c>
      <c r="G40" s="5">
        <v>181811273</v>
      </c>
      <c r="H40" s="24">
        <v>205579082</v>
      </c>
    </row>
    <row r="41" spans="1:8" x14ac:dyDescent="0.25">
      <c r="A41" t="s">
        <v>13</v>
      </c>
      <c r="B41" s="5">
        <v>315000</v>
      </c>
      <c r="C41" s="5">
        <v>315000</v>
      </c>
      <c r="D41" s="5">
        <v>315000</v>
      </c>
      <c r="E41" s="5">
        <v>315000</v>
      </c>
      <c r="F41" s="5">
        <v>315000</v>
      </c>
      <c r="G41" s="5">
        <v>315000</v>
      </c>
      <c r="H41" s="24">
        <v>315000</v>
      </c>
    </row>
    <row r="42" spans="1:8" x14ac:dyDescent="0.25">
      <c r="A42" t="s">
        <v>14</v>
      </c>
      <c r="B42" s="5">
        <v>270278763</v>
      </c>
      <c r="C42" s="5">
        <v>260983058</v>
      </c>
      <c r="D42" s="5">
        <v>252152138</v>
      </c>
      <c r="E42" s="5">
        <v>243762764</v>
      </c>
      <c r="F42" s="5">
        <v>235792859</v>
      </c>
      <c r="G42" s="5">
        <v>228221449</v>
      </c>
      <c r="H42" s="24">
        <v>221028609</v>
      </c>
    </row>
    <row r="43" spans="1:8" x14ac:dyDescent="0.25">
      <c r="A43" t="s">
        <v>15</v>
      </c>
      <c r="B43" s="5">
        <v>92331343</v>
      </c>
      <c r="C43" s="5">
        <v>84811990</v>
      </c>
      <c r="D43" s="5">
        <v>150360871</v>
      </c>
      <c r="E43" s="5">
        <v>151427518</v>
      </c>
      <c r="F43" s="5">
        <v>115554154</v>
      </c>
      <c r="G43" s="5">
        <v>192902052</v>
      </c>
      <c r="H43" s="24">
        <v>167362642</v>
      </c>
    </row>
    <row r="44" spans="1:8" x14ac:dyDescent="0.25">
      <c r="A44" s="20" t="s">
        <v>74</v>
      </c>
      <c r="B44" s="5">
        <v>2177513</v>
      </c>
      <c r="C44" s="5">
        <v>2184942</v>
      </c>
      <c r="D44" s="5">
        <v>2528398</v>
      </c>
      <c r="E44" s="5">
        <v>5600498</v>
      </c>
      <c r="F44" s="5">
        <v>6076680</v>
      </c>
      <c r="G44" s="7">
        <v>6789383</v>
      </c>
      <c r="H44" s="24">
        <v>6825904</v>
      </c>
    </row>
    <row r="45" spans="1:8" x14ac:dyDescent="0.25">
      <c r="A45" s="1"/>
      <c r="B45" s="6">
        <f>B36+B38+B44</f>
        <v>3057655236</v>
      </c>
      <c r="C45" s="6">
        <f t="shared" ref="C45:H45" si="8">C36+C38+C44</f>
        <v>4789409683</v>
      </c>
      <c r="D45" s="6">
        <f t="shared" si="8"/>
        <v>7590047874</v>
      </c>
      <c r="E45" s="6">
        <f t="shared" si="8"/>
        <v>13908473815</v>
      </c>
      <c r="F45" s="6">
        <f t="shared" si="8"/>
        <v>17666372991</v>
      </c>
      <c r="G45" s="6">
        <f t="shared" si="8"/>
        <v>18898656842</v>
      </c>
      <c r="H45" s="6">
        <f t="shared" si="8"/>
        <v>18817653480</v>
      </c>
    </row>
    <row r="46" spans="1:8" x14ac:dyDescent="0.25">
      <c r="A46" s="22" t="s">
        <v>75</v>
      </c>
      <c r="B46" s="14">
        <f>B38/(B39/10)</f>
        <v>18.150573558103467</v>
      </c>
      <c r="C46" s="14">
        <f t="shared" ref="C46:H46" si="9">C38/(C39/10)</f>
        <v>13.839948612820793</v>
      </c>
      <c r="D46" s="14">
        <f t="shared" si="9"/>
        <v>14.541115967076991</v>
      </c>
      <c r="E46" s="14">
        <f t="shared" si="9"/>
        <v>14.702298503607869</v>
      </c>
      <c r="F46" s="14">
        <f t="shared" si="9"/>
        <v>14.123234035813919</v>
      </c>
      <c r="G46" s="14">
        <f t="shared" si="9"/>
        <v>14.673771183745085</v>
      </c>
      <c r="H46" s="14">
        <f t="shared" si="9"/>
        <v>14.185743445473221</v>
      </c>
    </row>
    <row r="47" spans="1:8" x14ac:dyDescent="0.25">
      <c r="A47" s="22" t="s">
        <v>76</v>
      </c>
      <c r="B47" s="6">
        <f>B39/10</f>
        <v>54247599</v>
      </c>
      <c r="C47" s="6">
        <f t="shared" ref="C47:H47" si="10">C39/10</f>
        <v>111750053</v>
      </c>
      <c r="D47" s="6">
        <f t="shared" si="10"/>
        <v>111750053</v>
      </c>
      <c r="E47" s="6">
        <f t="shared" si="10"/>
        <v>111750053</v>
      </c>
      <c r="F47" s="6">
        <f t="shared" si="10"/>
        <v>122925058</v>
      </c>
      <c r="G47" s="6">
        <f t="shared" si="10"/>
        <v>129071311</v>
      </c>
      <c r="H47" s="6">
        <f t="shared" si="10"/>
        <v>141978442</v>
      </c>
    </row>
    <row r="48" spans="1:8" x14ac:dyDescent="0.25">
      <c r="A48" s="1"/>
      <c r="B48" s="5"/>
      <c r="C48" s="5"/>
      <c r="D48" s="5"/>
      <c r="E48" s="5"/>
      <c r="F48" s="5"/>
      <c r="G48" s="5"/>
    </row>
    <row r="49" spans="1:7" x14ac:dyDescent="0.25">
      <c r="B49" s="5"/>
      <c r="C49" s="5"/>
      <c r="D49" s="5"/>
      <c r="E49" s="5"/>
      <c r="F49" s="5"/>
      <c r="G49" s="5"/>
    </row>
    <row r="50" spans="1:7" x14ac:dyDescent="0.25">
      <c r="B50" s="5"/>
      <c r="C50" s="5"/>
      <c r="D50" s="5"/>
      <c r="E50" s="5"/>
      <c r="F50" s="5"/>
      <c r="G50" s="5"/>
    </row>
    <row r="51" spans="1:7" x14ac:dyDescent="0.25">
      <c r="A51" s="1"/>
      <c r="B51" s="6"/>
      <c r="C51" s="6"/>
      <c r="D51" s="6"/>
      <c r="E51" s="6"/>
      <c r="F51" s="6"/>
      <c r="G51" s="6"/>
    </row>
    <row r="52" spans="1:7" x14ac:dyDescent="0.25">
      <c r="B52" s="5"/>
      <c r="C52" s="5"/>
      <c r="D52" s="5"/>
      <c r="E52" s="5"/>
      <c r="F52" s="5"/>
      <c r="G52" s="5"/>
    </row>
    <row r="53" spans="1:7" x14ac:dyDescent="0.25">
      <c r="B53" s="5"/>
      <c r="C53" s="5"/>
      <c r="D53" s="5"/>
      <c r="E53" s="5"/>
      <c r="F53" s="5"/>
      <c r="G53" s="5"/>
    </row>
    <row r="54" spans="1:7" x14ac:dyDescent="0.25">
      <c r="B54" s="5"/>
      <c r="C54" s="5"/>
      <c r="D54" s="5"/>
      <c r="E54" s="5"/>
      <c r="F54" s="5"/>
      <c r="G54" s="5"/>
    </row>
    <row r="55" spans="1:7" x14ac:dyDescent="0.25">
      <c r="B55" s="6"/>
      <c r="C55" s="6"/>
      <c r="D55" s="6"/>
      <c r="E55" s="6"/>
      <c r="F55" s="5"/>
      <c r="G55" s="5"/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1"/>
      <c r="B57" s="6"/>
      <c r="C57" s="6"/>
      <c r="D57" s="6"/>
      <c r="E57" s="6"/>
      <c r="F57" s="6"/>
      <c r="G57" s="6"/>
    </row>
    <row r="58" spans="1:7" x14ac:dyDescent="0.25">
      <c r="A58" s="1"/>
      <c r="B58" s="5"/>
      <c r="C58" s="5"/>
      <c r="D58" s="5"/>
      <c r="E58" s="5"/>
      <c r="F58" s="5"/>
      <c r="G58" s="5"/>
    </row>
    <row r="59" spans="1:7" x14ac:dyDescent="0.25">
      <c r="B59" s="5"/>
      <c r="C59" s="5"/>
      <c r="D59" s="5"/>
      <c r="E59" s="5"/>
      <c r="F59" s="5"/>
      <c r="G59" s="5"/>
    </row>
    <row r="60" spans="1:7" x14ac:dyDescent="0.25">
      <c r="B60" s="5"/>
      <c r="C60" s="5"/>
      <c r="D60" s="5"/>
      <c r="E60" s="5"/>
      <c r="F60" s="5"/>
      <c r="G60" s="5"/>
    </row>
    <row r="61" spans="1:7" x14ac:dyDescent="0.25">
      <c r="B61" s="5"/>
      <c r="C61" s="5"/>
      <c r="D61" s="5"/>
      <c r="E61" s="5"/>
      <c r="F61" s="5"/>
      <c r="G61" s="5"/>
    </row>
    <row r="62" spans="1:7" x14ac:dyDescent="0.25">
      <c r="B62" s="5"/>
      <c r="C62" s="5"/>
      <c r="D62" s="5"/>
      <c r="E62" s="5"/>
      <c r="F62" s="5"/>
      <c r="G62" s="5"/>
    </row>
    <row r="63" spans="1:7" x14ac:dyDescent="0.25">
      <c r="B63" s="5"/>
      <c r="C63" s="5"/>
      <c r="D63" s="5"/>
      <c r="E63" s="5"/>
      <c r="F63" s="5"/>
      <c r="G63" s="5"/>
    </row>
    <row r="64" spans="1:7" x14ac:dyDescent="0.25">
      <c r="B64" s="5"/>
      <c r="C64" s="5"/>
      <c r="D64" s="5"/>
      <c r="E64" s="5"/>
      <c r="F64" s="5"/>
      <c r="G64" s="5"/>
    </row>
    <row r="65" spans="1:7" x14ac:dyDescent="0.25">
      <c r="B65" s="5"/>
      <c r="C65" s="5"/>
      <c r="D65" s="5"/>
      <c r="E65" s="5"/>
      <c r="F65" s="5"/>
      <c r="G65" s="5"/>
    </row>
    <row r="66" spans="1:7" x14ac:dyDescent="0.25">
      <c r="B66" s="5"/>
      <c r="C66" s="5"/>
      <c r="D66" s="5"/>
      <c r="E66" s="5"/>
      <c r="F66" s="5"/>
      <c r="G66" s="5"/>
    </row>
    <row r="67" spans="1:7" x14ac:dyDescent="0.25">
      <c r="B67" s="5"/>
      <c r="C67" s="5"/>
      <c r="D67" s="5"/>
      <c r="E67" s="5"/>
      <c r="F67" s="5"/>
      <c r="G67" s="5"/>
    </row>
    <row r="68" spans="1:7" x14ac:dyDescent="0.25">
      <c r="B68" s="5"/>
      <c r="C68" s="5"/>
      <c r="D68" s="5"/>
      <c r="E68" s="5"/>
      <c r="F68" s="5"/>
      <c r="G68" s="5"/>
    </row>
    <row r="69" spans="1:7" x14ac:dyDescent="0.25">
      <c r="B69" s="5"/>
      <c r="C69" s="5"/>
      <c r="D69" s="5"/>
      <c r="E69" s="5"/>
      <c r="F69" s="5"/>
      <c r="G69" s="5"/>
    </row>
    <row r="70" spans="1:7" x14ac:dyDescent="0.25">
      <c r="A70" s="1"/>
      <c r="B70" s="6"/>
      <c r="C70" s="6"/>
      <c r="D70" s="6"/>
      <c r="E70" s="6"/>
      <c r="F70" s="6"/>
      <c r="G70" s="6"/>
    </row>
    <row r="71" spans="1:7" x14ac:dyDescent="0.25">
      <c r="A71" s="1"/>
      <c r="B71" s="6"/>
      <c r="C71" s="6"/>
      <c r="D71" s="6"/>
      <c r="E71" s="6"/>
      <c r="F71" s="6"/>
      <c r="G71" s="6"/>
    </row>
    <row r="72" spans="1:7" x14ac:dyDescent="0.25">
      <c r="B72" s="5"/>
      <c r="C72" s="5"/>
      <c r="D72" s="5"/>
      <c r="E72" s="5"/>
      <c r="F72" s="5"/>
      <c r="G72" s="7"/>
    </row>
    <row r="73" spans="1:7" x14ac:dyDescent="0.25">
      <c r="B73" s="5"/>
      <c r="C73" s="5"/>
      <c r="D73" s="5"/>
      <c r="E73" s="5"/>
      <c r="F73" s="5"/>
      <c r="G73" s="5"/>
    </row>
    <row r="74" spans="1:7" x14ac:dyDescent="0.25">
      <c r="B74" s="5"/>
      <c r="C74" s="5"/>
      <c r="D74" s="5"/>
      <c r="E74" s="5"/>
      <c r="F74" s="5"/>
      <c r="G74" s="8"/>
    </row>
    <row r="75" spans="1:7" x14ac:dyDescent="0.25">
      <c r="A75" s="1"/>
      <c r="B75" s="6"/>
      <c r="C75" s="6"/>
      <c r="D75" s="6"/>
      <c r="E75" s="6"/>
      <c r="F75" s="6"/>
      <c r="G75" s="6"/>
    </row>
    <row r="76" spans="1:7" x14ac:dyDescent="0.25">
      <c r="A76" s="1"/>
      <c r="B76" s="6"/>
      <c r="C76" s="6"/>
      <c r="D76" s="6"/>
      <c r="E76" s="6"/>
      <c r="F76" s="6"/>
      <c r="G76" s="6"/>
    </row>
    <row r="77" spans="1:7" x14ac:dyDescent="0.25">
      <c r="A77" s="1"/>
      <c r="B77" s="6"/>
      <c r="C77" s="6"/>
      <c r="D77" s="6"/>
      <c r="E77" s="6"/>
      <c r="F77" s="6"/>
      <c r="G77" s="6"/>
    </row>
    <row r="78" spans="1:7" x14ac:dyDescent="0.25">
      <c r="B78" s="5"/>
      <c r="C78" s="5"/>
      <c r="D78" s="5"/>
      <c r="E78" s="5"/>
      <c r="F78" s="5"/>
      <c r="G78" s="5"/>
    </row>
    <row r="79" spans="1:7" x14ac:dyDescent="0.25">
      <c r="B79" s="5"/>
      <c r="C79" s="5"/>
      <c r="D79" s="5"/>
      <c r="E79" s="5"/>
      <c r="F79" s="5"/>
      <c r="G79" s="5"/>
    </row>
    <row r="80" spans="1:7" x14ac:dyDescent="0.25">
      <c r="A80" s="1"/>
      <c r="B80" s="6"/>
      <c r="C80" s="6"/>
      <c r="D80" s="6"/>
      <c r="E80" s="6"/>
      <c r="F80" s="6"/>
      <c r="G80" s="6"/>
    </row>
    <row r="81" spans="1:7" x14ac:dyDescent="0.25">
      <c r="B81" s="5"/>
      <c r="C81" s="5"/>
      <c r="D81" s="5"/>
      <c r="E81" s="5"/>
      <c r="F81" s="5"/>
      <c r="G81" s="5"/>
    </row>
    <row r="82" spans="1:7" ht="15.75" x14ac:dyDescent="0.25">
      <c r="A82" s="9"/>
      <c r="B82" s="10"/>
      <c r="C82" s="10"/>
      <c r="D82" s="10"/>
      <c r="E82" s="10"/>
      <c r="F82" s="10"/>
      <c r="G82" s="10"/>
    </row>
    <row r="83" spans="1:7" x14ac:dyDescent="0.25">
      <c r="A83" s="1"/>
      <c r="B83" s="5"/>
      <c r="C83" s="5"/>
      <c r="D83" s="5"/>
      <c r="E83" s="5"/>
      <c r="F83" s="5"/>
      <c r="G83" s="5"/>
    </row>
    <row r="84" spans="1:7" x14ac:dyDescent="0.25">
      <c r="B84" s="5"/>
      <c r="C84" s="5"/>
      <c r="D84" s="5"/>
      <c r="E84" s="5"/>
      <c r="F84" s="5"/>
      <c r="G84" s="5"/>
    </row>
    <row r="85" spans="1:7" x14ac:dyDescent="0.25">
      <c r="B85" s="5"/>
      <c r="C85" s="5"/>
      <c r="D85" s="5"/>
      <c r="E85" s="5"/>
      <c r="F85" s="5"/>
      <c r="G85" s="5"/>
    </row>
    <row r="86" spans="1:7" x14ac:dyDescent="0.25">
      <c r="B86" s="5"/>
      <c r="C86" s="5"/>
      <c r="D86" s="5"/>
      <c r="E86" s="5"/>
      <c r="F86" s="5"/>
      <c r="G86" s="5"/>
    </row>
    <row r="87" spans="1:7" x14ac:dyDescent="0.25">
      <c r="B87" s="5"/>
      <c r="C87" s="5"/>
      <c r="D87" s="5"/>
      <c r="E87" s="5"/>
      <c r="F87" s="5"/>
      <c r="G87" s="5"/>
    </row>
    <row r="88" spans="1:7" x14ac:dyDescent="0.25">
      <c r="B88" s="5"/>
      <c r="C88" s="5"/>
      <c r="D88" s="5"/>
      <c r="E88" s="5"/>
      <c r="F88" s="5"/>
      <c r="G88" s="5"/>
    </row>
    <row r="89" spans="1:7" x14ac:dyDescent="0.25">
      <c r="B89" s="5"/>
      <c r="C89" s="5"/>
      <c r="D89" s="5"/>
      <c r="E89" s="5"/>
      <c r="F89" s="5"/>
      <c r="G89" s="5"/>
    </row>
    <row r="90" spans="1:7" x14ac:dyDescent="0.25">
      <c r="B90" s="5"/>
      <c r="C90" s="5"/>
      <c r="D90" s="5"/>
      <c r="E90" s="5"/>
      <c r="F90" s="5"/>
      <c r="G90" s="5"/>
    </row>
    <row r="91" spans="1:7" x14ac:dyDescent="0.25">
      <c r="B91" s="5"/>
      <c r="C91" s="5"/>
      <c r="D91" s="5"/>
      <c r="E91" s="5"/>
      <c r="F91" s="5"/>
      <c r="G91" s="5"/>
    </row>
    <row r="92" spans="1:7" x14ac:dyDescent="0.25">
      <c r="B92" s="5"/>
      <c r="C92" s="5"/>
      <c r="D92" s="5"/>
      <c r="E92" s="5"/>
      <c r="F92" s="5"/>
      <c r="G92" s="5"/>
    </row>
    <row r="93" spans="1:7" x14ac:dyDescent="0.25">
      <c r="B93" s="5"/>
      <c r="C93" s="5"/>
      <c r="D93" s="5"/>
      <c r="E93" s="5"/>
      <c r="F93" s="5"/>
      <c r="G93" s="5"/>
    </row>
    <row r="94" spans="1:7" x14ac:dyDescent="0.25">
      <c r="A94" s="3"/>
      <c r="B94" s="6"/>
      <c r="C94" s="6"/>
      <c r="D94" s="6"/>
      <c r="E94" s="6"/>
      <c r="F94" s="6"/>
      <c r="G94" s="6"/>
    </row>
    <row r="95" spans="1:7" x14ac:dyDescent="0.25">
      <c r="A95" s="3"/>
      <c r="B95" s="5"/>
      <c r="C95" s="5"/>
      <c r="D95" s="5"/>
      <c r="E95" s="5"/>
      <c r="F95" s="5"/>
      <c r="G95" s="5"/>
    </row>
    <row r="96" spans="1:7" x14ac:dyDescent="0.25">
      <c r="B96" s="5"/>
      <c r="C96" s="5"/>
      <c r="D96" s="5"/>
      <c r="E96" s="5"/>
      <c r="F96" s="5"/>
      <c r="G96" s="5"/>
    </row>
    <row r="97" spans="1:7" x14ac:dyDescent="0.25">
      <c r="B97" s="5"/>
      <c r="C97" s="5"/>
      <c r="D97" s="5"/>
      <c r="E97" s="5"/>
      <c r="F97" s="5"/>
      <c r="G97" s="5"/>
    </row>
    <row r="98" spans="1:7" x14ac:dyDescent="0.25">
      <c r="B98" s="5"/>
      <c r="C98" s="5"/>
      <c r="D98" s="5"/>
      <c r="E98" s="5"/>
      <c r="F98" s="5"/>
      <c r="G98" s="5"/>
    </row>
    <row r="99" spans="1:7" x14ac:dyDescent="0.25">
      <c r="B99" s="5"/>
      <c r="C99" s="5"/>
      <c r="D99" s="5"/>
      <c r="E99" s="5"/>
      <c r="F99" s="5"/>
      <c r="G99" s="5"/>
    </row>
    <row r="100" spans="1:7" x14ac:dyDescent="0.25">
      <c r="B100" s="5"/>
      <c r="C100" s="5"/>
      <c r="D100" s="5"/>
      <c r="E100" s="5"/>
      <c r="F100" s="5"/>
      <c r="G100" s="5"/>
    </row>
    <row r="101" spans="1:7" x14ac:dyDescent="0.25">
      <c r="B101" s="5"/>
      <c r="C101" s="5"/>
      <c r="D101" s="5"/>
      <c r="E101" s="5"/>
      <c r="F101" s="5"/>
      <c r="G101" s="5"/>
    </row>
    <row r="102" spans="1:7" x14ac:dyDescent="0.25">
      <c r="B102" s="5"/>
      <c r="C102" s="5"/>
      <c r="D102" s="5"/>
      <c r="E102" s="5"/>
      <c r="F102" s="5"/>
      <c r="G102" s="5"/>
    </row>
    <row r="103" spans="1:7" x14ac:dyDescent="0.25">
      <c r="B103" s="5"/>
      <c r="C103" s="5"/>
      <c r="D103" s="5"/>
      <c r="E103" s="5"/>
      <c r="F103" s="5"/>
      <c r="G103" s="5"/>
    </row>
    <row r="104" spans="1:7" x14ac:dyDescent="0.25">
      <c r="B104" s="5"/>
      <c r="C104" s="5"/>
      <c r="D104" s="5"/>
      <c r="E104" s="5"/>
      <c r="F104" s="5"/>
      <c r="G104" s="5"/>
    </row>
    <row r="105" spans="1:7" x14ac:dyDescent="0.25">
      <c r="B105" s="5"/>
      <c r="C105" s="5"/>
      <c r="D105" s="5"/>
      <c r="E105" s="5"/>
      <c r="F105" s="5"/>
      <c r="G105" s="5"/>
    </row>
    <row r="106" spans="1:7" x14ac:dyDescent="0.25">
      <c r="B106" s="6"/>
      <c r="C106" s="6"/>
      <c r="D106" s="6"/>
      <c r="E106" s="6"/>
      <c r="F106" s="6"/>
      <c r="G106" s="6"/>
    </row>
    <row r="107" spans="1:7" x14ac:dyDescent="0.25">
      <c r="A107" s="1"/>
      <c r="B107" s="6"/>
      <c r="C107" s="6"/>
      <c r="D107" s="6"/>
      <c r="E107" s="6"/>
      <c r="F107" s="6"/>
      <c r="G107" s="6"/>
    </row>
    <row r="108" spans="1:7" x14ac:dyDescent="0.25">
      <c r="A108" s="1"/>
      <c r="B108" s="5"/>
      <c r="C108" s="5"/>
      <c r="D108" s="5"/>
      <c r="E108" s="5"/>
      <c r="F108" s="5"/>
      <c r="G108" s="5"/>
    </row>
    <row r="109" spans="1:7" x14ac:dyDescent="0.25">
      <c r="B109" s="5"/>
      <c r="C109" s="5"/>
      <c r="D109" s="5"/>
      <c r="E109" s="5"/>
      <c r="F109" s="5"/>
      <c r="G109" s="5"/>
    </row>
    <row r="110" spans="1:7" x14ac:dyDescent="0.25">
      <c r="B110" s="5"/>
      <c r="C110" s="5"/>
      <c r="D110" s="5"/>
      <c r="E110" s="5"/>
      <c r="F110" s="5"/>
      <c r="G110" s="5"/>
    </row>
    <row r="111" spans="1:7" x14ac:dyDescent="0.25">
      <c r="B111" s="5"/>
      <c r="C111" s="5"/>
      <c r="D111" s="5"/>
      <c r="E111" s="5"/>
      <c r="F111" s="5"/>
      <c r="G111" s="5"/>
    </row>
    <row r="112" spans="1:7" x14ac:dyDescent="0.25">
      <c r="B112" s="5"/>
      <c r="C112" s="5"/>
      <c r="D112" s="5"/>
      <c r="E112" s="5"/>
      <c r="F112" s="5"/>
      <c r="G112" s="5"/>
    </row>
    <row r="113" spans="1:7" x14ac:dyDescent="0.25">
      <c r="A113" s="1"/>
      <c r="B113" s="6"/>
      <c r="C113" s="6"/>
      <c r="D113" s="6"/>
      <c r="E113" s="6"/>
      <c r="F113" s="6"/>
      <c r="G113" s="6"/>
    </row>
    <row r="114" spans="1:7" x14ac:dyDescent="0.25">
      <c r="A114" s="1"/>
      <c r="B114" s="5"/>
      <c r="C114" s="5"/>
      <c r="D114" s="5"/>
      <c r="E114" s="5"/>
      <c r="F114" s="5"/>
      <c r="G114" s="5"/>
    </row>
    <row r="115" spans="1:7" x14ac:dyDescent="0.25">
      <c r="B115" s="5"/>
      <c r="C115" s="5"/>
      <c r="D115" s="5"/>
      <c r="E115" s="5"/>
      <c r="F115" s="5"/>
      <c r="G115" s="5"/>
    </row>
    <row r="116" spans="1:7" x14ac:dyDescent="0.25">
      <c r="B116" s="5"/>
      <c r="C116" s="5"/>
      <c r="D116" s="5"/>
      <c r="E116" s="5"/>
      <c r="F116" s="5"/>
      <c r="G116" s="5"/>
    </row>
    <row r="117" spans="1:7" x14ac:dyDescent="0.25">
      <c r="B117" s="5"/>
      <c r="C117" s="5"/>
      <c r="D117" s="5"/>
      <c r="E117" s="5"/>
      <c r="F117" s="5"/>
      <c r="G117" s="5"/>
    </row>
    <row r="118" spans="1:7" x14ac:dyDescent="0.25">
      <c r="A118" s="1"/>
      <c r="B118" s="6"/>
      <c r="C118" s="6"/>
      <c r="D118" s="6"/>
      <c r="E118" s="6"/>
      <c r="F118" s="6"/>
      <c r="G118" s="6"/>
    </row>
    <row r="119" spans="1:7" x14ac:dyDescent="0.25">
      <c r="A119" s="1"/>
      <c r="B119" s="6"/>
      <c r="C119" s="6"/>
      <c r="D119" s="6"/>
      <c r="E119" s="6"/>
      <c r="F119" s="6"/>
      <c r="G119" s="6"/>
    </row>
    <row r="120" spans="1:7" x14ac:dyDescent="0.25">
      <c r="A120" s="1"/>
      <c r="B120" s="5"/>
      <c r="C120" s="5"/>
      <c r="D120" s="5"/>
      <c r="E120" s="5"/>
      <c r="F120" s="5"/>
      <c r="G120" s="5"/>
    </row>
    <row r="121" spans="1:7" x14ac:dyDescent="0.25">
      <c r="A121" s="1"/>
      <c r="B121" s="5"/>
      <c r="C121" s="5"/>
      <c r="D121" s="5"/>
      <c r="E121" s="5"/>
      <c r="F121" s="6"/>
      <c r="G121" s="6"/>
    </row>
    <row r="122" spans="1:7" x14ac:dyDescent="0.25">
      <c r="A122" s="1"/>
      <c r="B122" s="6"/>
      <c r="C122" s="6"/>
      <c r="D122" s="6"/>
      <c r="E122" s="6"/>
      <c r="F122" s="6"/>
      <c r="G122" s="6"/>
    </row>
    <row r="123" spans="1:7" x14ac:dyDescent="0.25">
      <c r="B123" s="5"/>
      <c r="C123" s="5"/>
      <c r="D123" s="5"/>
      <c r="E123" s="5"/>
      <c r="F123" s="5"/>
      <c r="G123" s="5"/>
    </row>
    <row r="124" spans="1:7" x14ac:dyDescent="0.25">
      <c r="A124" s="1" t="s">
        <v>53</v>
      </c>
      <c r="B124" s="6">
        <v>30313056</v>
      </c>
      <c r="C124" s="6">
        <v>16425781</v>
      </c>
      <c r="D124" s="6">
        <v>15623379</v>
      </c>
      <c r="E124" s="6">
        <v>17115074</v>
      </c>
      <c r="F124" s="6">
        <v>22544837</v>
      </c>
      <c r="G124" s="6">
        <v>19425495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ySplit="4" topLeftCell="C26" activePane="bottomRight" state="frozen"/>
      <selection pane="topRight" activeCell="B1" sqref="B1"/>
      <selection pane="bottomLeft" activeCell="A4" sqref="A4"/>
      <selection pane="bottomRight" activeCell="C35" sqref="C35"/>
    </sheetView>
  </sheetViews>
  <sheetFormatPr defaultRowHeight="15" x14ac:dyDescent="0.25"/>
  <cols>
    <col min="1" max="1" width="44.85546875" bestFit="1" customWidth="1"/>
    <col min="2" max="4" width="13.42578125" bestFit="1" customWidth="1"/>
    <col min="5" max="5" width="14.28515625" bestFit="1" customWidth="1"/>
    <col min="6" max="8" width="15" bestFit="1" customWidth="1"/>
  </cols>
  <sheetData>
    <row r="1" spans="1:8" ht="15.75" x14ac:dyDescent="0.25">
      <c r="A1" s="4" t="s">
        <v>86</v>
      </c>
    </row>
    <row r="2" spans="1:8" x14ac:dyDescent="0.25">
      <c r="A2" s="1" t="s">
        <v>105</v>
      </c>
    </row>
    <row r="3" spans="1:8" x14ac:dyDescent="0.25">
      <c r="A3" t="s">
        <v>60</v>
      </c>
    </row>
    <row r="4" spans="1:8" x14ac:dyDescent="0.25">
      <c r="A4" s="11"/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>
        <v>2018</v>
      </c>
    </row>
    <row r="5" spans="1:8" x14ac:dyDescent="0.25">
      <c r="A5" s="22" t="s">
        <v>77</v>
      </c>
      <c r="B5" s="11"/>
      <c r="C5" s="11"/>
      <c r="D5" s="11"/>
      <c r="E5" s="11"/>
      <c r="F5" s="11"/>
      <c r="G5" s="11"/>
    </row>
    <row r="6" spans="1:8" x14ac:dyDescent="0.25">
      <c r="A6" s="20" t="s">
        <v>78</v>
      </c>
      <c r="B6" s="6">
        <f t="shared" ref="B6:H6" si="0">B7-B8</f>
        <v>93176497</v>
      </c>
      <c r="C6" s="6">
        <f t="shared" si="0"/>
        <v>178523203</v>
      </c>
      <c r="D6" s="6">
        <f t="shared" si="0"/>
        <v>294473033</v>
      </c>
      <c r="E6" s="6">
        <f t="shared" si="0"/>
        <v>444016425</v>
      </c>
      <c r="F6" s="6">
        <f t="shared" si="0"/>
        <v>312349361</v>
      </c>
      <c r="G6" s="6">
        <f t="shared" si="0"/>
        <v>287360464</v>
      </c>
      <c r="H6" s="6">
        <f t="shared" si="0"/>
        <v>402222672</v>
      </c>
    </row>
    <row r="7" spans="1:8" x14ac:dyDescent="0.25">
      <c r="A7" t="s">
        <v>112</v>
      </c>
      <c r="B7" s="5">
        <v>300317797</v>
      </c>
      <c r="C7" s="5">
        <v>447060268</v>
      </c>
      <c r="D7" s="5">
        <v>770347990</v>
      </c>
      <c r="E7" s="5">
        <v>1410095277</v>
      </c>
      <c r="F7" s="5">
        <v>1773845307</v>
      </c>
      <c r="G7" s="5">
        <v>1781803118</v>
      </c>
      <c r="H7" s="24">
        <v>2127657529</v>
      </c>
    </row>
    <row r="8" spans="1:8" x14ac:dyDescent="0.25">
      <c r="A8" t="s">
        <v>16</v>
      </c>
      <c r="B8" s="5">
        <v>207141300</v>
      </c>
      <c r="C8" s="5">
        <v>268537065</v>
      </c>
      <c r="D8" s="5">
        <v>475874957</v>
      </c>
      <c r="E8" s="5">
        <v>966078852</v>
      </c>
      <c r="F8" s="5">
        <v>1461495946</v>
      </c>
      <c r="G8" s="5">
        <v>1494442654</v>
      </c>
      <c r="H8" s="24">
        <v>1725434857</v>
      </c>
    </row>
    <row r="9" spans="1:8" x14ac:dyDescent="0.25">
      <c r="B9" s="5"/>
      <c r="C9" s="5"/>
      <c r="D9" s="5"/>
      <c r="E9" s="5"/>
      <c r="F9" s="5"/>
      <c r="G9" s="5"/>
    </row>
    <row r="10" spans="1:8" x14ac:dyDescent="0.25">
      <c r="A10" t="s">
        <v>17</v>
      </c>
      <c r="B10" s="5">
        <v>-1903914</v>
      </c>
      <c r="C10" s="5">
        <v>11914425</v>
      </c>
      <c r="D10" s="5">
        <v>65526317</v>
      </c>
      <c r="E10" s="5">
        <v>52110164</v>
      </c>
      <c r="F10" s="5">
        <v>41717238</v>
      </c>
      <c r="G10" s="5">
        <v>111755254</v>
      </c>
      <c r="H10" s="5">
        <v>-42517602</v>
      </c>
    </row>
    <row r="11" spans="1:8" x14ac:dyDescent="0.25">
      <c r="A11" t="s">
        <v>18</v>
      </c>
      <c r="B11" s="5">
        <v>333963</v>
      </c>
      <c r="C11" s="5">
        <v>85800</v>
      </c>
      <c r="D11" s="5">
        <v>526058</v>
      </c>
      <c r="E11" s="5"/>
      <c r="F11" s="5">
        <v>300000</v>
      </c>
      <c r="G11" s="5">
        <v>150000</v>
      </c>
      <c r="H11" s="24">
        <v>450000</v>
      </c>
    </row>
    <row r="12" spans="1:8" x14ac:dyDescent="0.25">
      <c r="A12" t="s">
        <v>87</v>
      </c>
      <c r="B12" s="5">
        <v>40232801</v>
      </c>
      <c r="C12" s="5">
        <v>34726155</v>
      </c>
      <c r="D12" s="5">
        <v>23784427</v>
      </c>
      <c r="E12" s="6">
        <v>14824359</v>
      </c>
      <c r="F12" s="5">
        <v>11577362</v>
      </c>
      <c r="G12" s="5">
        <v>7020540</v>
      </c>
      <c r="H12" s="24">
        <v>24386135</v>
      </c>
    </row>
    <row r="13" spans="1:8" x14ac:dyDescent="0.25">
      <c r="B13" s="6">
        <f t="shared" ref="B13:D13" si="1">SUM(B10:B12)</f>
        <v>38662850</v>
      </c>
      <c r="C13" s="6">
        <f t="shared" si="1"/>
        <v>46726380</v>
      </c>
      <c r="D13" s="6">
        <f t="shared" si="1"/>
        <v>89836802</v>
      </c>
      <c r="E13" s="6">
        <f>SUM(E10:E12)</f>
        <v>66934523</v>
      </c>
      <c r="F13" s="6">
        <f>SUM(F10:F12)</f>
        <v>53594600</v>
      </c>
      <c r="G13" s="6">
        <f>SUM(G10:G12)</f>
        <v>118925794</v>
      </c>
      <c r="H13" s="6">
        <f>SUM(H10:H12)</f>
        <v>-17681467</v>
      </c>
    </row>
    <row r="14" spans="1:8" x14ac:dyDescent="0.25">
      <c r="A14" s="1"/>
      <c r="B14" s="6">
        <f t="shared" ref="B14:D14" si="2">B6+B13</f>
        <v>131839347</v>
      </c>
      <c r="C14" s="6">
        <f t="shared" si="2"/>
        <v>225249583</v>
      </c>
      <c r="D14" s="6">
        <f t="shared" si="2"/>
        <v>384309835</v>
      </c>
      <c r="E14" s="6">
        <f>E6+E13</f>
        <v>510950948</v>
      </c>
      <c r="F14" s="6">
        <f>F6+F13</f>
        <v>365943961</v>
      </c>
      <c r="G14" s="6">
        <f>G6+G13</f>
        <v>406286258</v>
      </c>
      <c r="H14" s="6">
        <f>H6+H13</f>
        <v>384541205</v>
      </c>
    </row>
    <row r="15" spans="1:8" x14ac:dyDescent="0.25">
      <c r="A15" s="22" t="s">
        <v>79</v>
      </c>
      <c r="B15" s="5"/>
      <c r="C15" s="5"/>
      <c r="D15" s="5"/>
      <c r="E15" s="5"/>
      <c r="F15" s="5"/>
      <c r="G15" s="5"/>
    </row>
    <row r="16" spans="1:8" x14ac:dyDescent="0.25">
      <c r="A16" t="s">
        <v>113</v>
      </c>
      <c r="B16" s="5">
        <v>26021419</v>
      </c>
      <c r="C16" s="5">
        <v>36126294</v>
      </c>
      <c r="D16" s="5">
        <v>46639188</v>
      </c>
      <c r="E16" s="5">
        <v>53282380</v>
      </c>
      <c r="F16" s="5">
        <v>69236034</v>
      </c>
      <c r="G16" s="5">
        <v>76383364</v>
      </c>
      <c r="H16" s="24">
        <v>71759068</v>
      </c>
    </row>
    <row r="17" spans="1:8" x14ac:dyDescent="0.25">
      <c r="A17" t="s">
        <v>19</v>
      </c>
      <c r="B17" s="5">
        <v>3517897</v>
      </c>
      <c r="C17" s="5">
        <v>5628979</v>
      </c>
      <c r="D17" s="5">
        <v>4751903</v>
      </c>
      <c r="E17" s="5">
        <v>6847786</v>
      </c>
      <c r="F17" s="5">
        <v>12781099</v>
      </c>
      <c r="G17" s="5">
        <v>22397998</v>
      </c>
      <c r="H17" s="24">
        <v>30067872</v>
      </c>
    </row>
    <row r="18" spans="1:8" x14ac:dyDescent="0.25">
      <c r="A18" t="s">
        <v>20</v>
      </c>
      <c r="B18" s="5">
        <v>1408334</v>
      </c>
      <c r="C18" s="5">
        <v>2314032</v>
      </c>
      <c r="D18" s="5">
        <v>2540343</v>
      </c>
      <c r="E18" s="5">
        <v>3506275</v>
      </c>
      <c r="F18" s="5">
        <v>878736</v>
      </c>
      <c r="G18" s="5">
        <v>1380559</v>
      </c>
      <c r="H18" s="24">
        <v>360290</v>
      </c>
    </row>
    <row r="19" spans="1:8" x14ac:dyDescent="0.25">
      <c r="A19" t="s">
        <v>21</v>
      </c>
      <c r="B19" s="5">
        <v>1346881</v>
      </c>
      <c r="C19" s="5">
        <v>1920539</v>
      </c>
      <c r="D19" s="5">
        <v>2334088</v>
      </c>
      <c r="E19" s="5">
        <v>2424566</v>
      </c>
      <c r="F19" s="5">
        <v>2597283</v>
      </c>
      <c r="G19" s="5">
        <v>3642261</v>
      </c>
      <c r="H19" s="24">
        <v>2123743</v>
      </c>
    </row>
    <row r="20" spans="1:8" x14ac:dyDescent="0.25">
      <c r="A20" t="s">
        <v>22</v>
      </c>
      <c r="B20" s="5">
        <v>2454064</v>
      </c>
      <c r="C20" s="5">
        <v>7474500</v>
      </c>
      <c r="D20" s="5">
        <v>6226583</v>
      </c>
      <c r="E20" s="5">
        <v>2062381</v>
      </c>
      <c r="F20" s="5">
        <v>4154636</v>
      </c>
      <c r="G20" s="5">
        <v>5804528</v>
      </c>
      <c r="H20" s="24">
        <v>4794295</v>
      </c>
    </row>
    <row r="21" spans="1:8" x14ac:dyDescent="0.25">
      <c r="A21" t="s">
        <v>114</v>
      </c>
      <c r="B21" s="5">
        <v>3940000</v>
      </c>
      <c r="C21" s="5">
        <v>3660000</v>
      </c>
      <c r="D21" s="5">
        <v>3620887</v>
      </c>
      <c r="E21" s="5">
        <v>3900000</v>
      </c>
      <c r="F21" s="5">
        <v>3900000</v>
      </c>
      <c r="G21" s="5">
        <v>4212500</v>
      </c>
      <c r="H21" s="24">
        <v>5517742</v>
      </c>
    </row>
    <row r="22" spans="1:8" x14ac:dyDescent="0.25">
      <c r="A22" t="s">
        <v>23</v>
      </c>
      <c r="B22" s="5">
        <v>935000</v>
      </c>
      <c r="C22" s="5">
        <v>840000</v>
      </c>
      <c r="D22" s="5">
        <v>1111500</v>
      </c>
      <c r="E22" s="5">
        <v>1148150</v>
      </c>
      <c r="F22" s="5">
        <v>1223600</v>
      </c>
      <c r="G22" s="5">
        <v>1659450</v>
      </c>
      <c r="H22" s="24">
        <v>1330200</v>
      </c>
    </row>
    <row r="23" spans="1:8" x14ac:dyDescent="0.25">
      <c r="A23" t="s">
        <v>24</v>
      </c>
      <c r="B23" s="5">
        <v>134125</v>
      </c>
      <c r="C23" s="5">
        <v>120000</v>
      </c>
      <c r="D23" s="5">
        <v>170400</v>
      </c>
      <c r="E23" s="5">
        <v>207975</v>
      </c>
      <c r="F23" s="5">
        <v>214475</v>
      </c>
      <c r="G23" s="5">
        <v>764000</v>
      </c>
      <c r="H23" s="24">
        <v>207750</v>
      </c>
    </row>
    <row r="24" spans="1:8" x14ac:dyDescent="0.25">
      <c r="A24" t="s">
        <v>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8" x14ac:dyDescent="0.25">
      <c r="A25" t="s">
        <v>115</v>
      </c>
      <c r="B25" s="5">
        <v>30313056</v>
      </c>
      <c r="C25" s="5">
        <v>16425781</v>
      </c>
      <c r="D25" s="5">
        <v>15623379</v>
      </c>
      <c r="E25" s="5">
        <v>17115074</v>
      </c>
      <c r="F25" s="5">
        <v>22544837</v>
      </c>
      <c r="G25" s="5">
        <v>21097163</v>
      </c>
      <c r="H25" s="24">
        <v>20997657</v>
      </c>
    </row>
    <row r="26" spans="1:8" x14ac:dyDescent="0.25">
      <c r="A26" t="s">
        <v>116</v>
      </c>
      <c r="B26" s="5">
        <v>9711149</v>
      </c>
      <c r="C26" s="5">
        <v>17517044</v>
      </c>
      <c r="D26" s="5">
        <v>9444340</v>
      </c>
      <c r="E26" s="5">
        <v>14030415</v>
      </c>
      <c r="F26" s="5">
        <v>16273390</v>
      </c>
      <c r="G26" s="5">
        <v>18117078</v>
      </c>
      <c r="H26" s="24">
        <v>15640141</v>
      </c>
    </row>
    <row r="27" spans="1:8" x14ac:dyDescent="0.25">
      <c r="A27" s="1"/>
      <c r="B27" s="6">
        <f t="shared" ref="B27:F27" si="3">SUM(B16:B26)</f>
        <v>79781925</v>
      </c>
      <c r="C27" s="6">
        <f t="shared" si="3"/>
        <v>92027169</v>
      </c>
      <c r="D27" s="6">
        <f t="shared" si="3"/>
        <v>92462611</v>
      </c>
      <c r="E27" s="6">
        <f t="shared" si="3"/>
        <v>104525002</v>
      </c>
      <c r="F27" s="6">
        <f t="shared" si="3"/>
        <v>133804090</v>
      </c>
      <c r="G27" s="6">
        <f>SUM(G16:G26)</f>
        <v>155458901</v>
      </c>
      <c r="H27" s="6">
        <f>SUM(H16:H26)</f>
        <v>152798758</v>
      </c>
    </row>
    <row r="28" spans="1:8" x14ac:dyDescent="0.25">
      <c r="A28" s="22" t="s">
        <v>80</v>
      </c>
      <c r="B28" s="6">
        <f t="shared" ref="B28:F28" si="4">B14-B27</f>
        <v>52057422</v>
      </c>
      <c r="C28" s="6">
        <f t="shared" si="4"/>
        <v>133222414</v>
      </c>
      <c r="D28" s="6">
        <f t="shared" si="4"/>
        <v>291847224</v>
      </c>
      <c r="E28" s="6">
        <f t="shared" si="4"/>
        <v>406425946</v>
      </c>
      <c r="F28" s="6">
        <f t="shared" si="4"/>
        <v>232139871</v>
      </c>
      <c r="G28" s="6">
        <f>G14-G27</f>
        <v>250827357</v>
      </c>
      <c r="H28" s="6">
        <f>H14-H27</f>
        <v>231742447</v>
      </c>
    </row>
    <row r="29" spans="1:8" x14ac:dyDescent="0.25">
      <c r="A29" s="19" t="s">
        <v>28</v>
      </c>
      <c r="B29" s="6"/>
      <c r="C29" s="6"/>
      <c r="D29" s="6"/>
      <c r="E29" s="6"/>
      <c r="F29" s="6"/>
      <c r="G29" s="6"/>
    </row>
    <row r="30" spans="1:8" x14ac:dyDescent="0.25">
      <c r="A30" t="s">
        <v>51</v>
      </c>
      <c r="B30" s="5">
        <v>29007522</v>
      </c>
      <c r="C30" s="5">
        <v>66052396</v>
      </c>
      <c r="D30" s="5">
        <v>94223532</v>
      </c>
      <c r="E30" s="5">
        <v>63367319</v>
      </c>
      <c r="F30" s="5">
        <v>67535635</v>
      </c>
      <c r="G30" s="7">
        <v>52804701</v>
      </c>
      <c r="H30" s="24">
        <v>95473485</v>
      </c>
    </row>
    <row r="31" spans="1:8" x14ac:dyDescent="0.25">
      <c r="A31" t="s">
        <v>26</v>
      </c>
      <c r="B31" s="5">
        <v>-15260561</v>
      </c>
      <c r="C31" s="5">
        <v>14302571</v>
      </c>
      <c r="D31" s="5">
        <v>-19139227</v>
      </c>
      <c r="E31" s="5">
        <v>126976695</v>
      </c>
      <c r="F31" s="5">
        <v>-12395965</v>
      </c>
      <c r="G31" s="5">
        <v>-14671038</v>
      </c>
      <c r="H31" s="24">
        <v>-65398872</v>
      </c>
    </row>
    <row r="32" spans="1:8" x14ac:dyDescent="0.25">
      <c r="A32" t="s">
        <v>27</v>
      </c>
      <c r="B32" s="5">
        <v>0</v>
      </c>
      <c r="C32" s="5">
        <v>0</v>
      </c>
      <c r="D32" s="5">
        <v>1406250</v>
      </c>
      <c r="E32" s="5">
        <v>1014876</v>
      </c>
      <c r="F32" s="5">
        <v>0</v>
      </c>
      <c r="G32" s="8" t="s">
        <v>52</v>
      </c>
      <c r="H32" s="24">
        <v>3924000</v>
      </c>
    </row>
    <row r="33" spans="1:9" x14ac:dyDescent="0.25">
      <c r="A33" s="1"/>
      <c r="B33" s="6">
        <f t="shared" ref="B33:F33" si="5">SUM(B30:B32)</f>
        <v>13746961</v>
      </c>
      <c r="C33" s="6">
        <f t="shared" si="5"/>
        <v>80354967</v>
      </c>
      <c r="D33" s="6">
        <f t="shared" si="5"/>
        <v>76490555</v>
      </c>
      <c r="E33" s="6">
        <f t="shared" si="5"/>
        <v>191358890</v>
      </c>
      <c r="F33" s="6">
        <f t="shared" si="5"/>
        <v>55139670</v>
      </c>
      <c r="G33" s="6">
        <f>SUM(G30:G32)</f>
        <v>38133663</v>
      </c>
      <c r="H33" s="6">
        <f>SUM(H30:H32)</f>
        <v>33998613</v>
      </c>
    </row>
    <row r="34" spans="1:9" x14ac:dyDescent="0.25">
      <c r="A34" s="22" t="s">
        <v>81</v>
      </c>
      <c r="B34" s="6">
        <f t="shared" ref="B34:F34" si="6">B28-B33</f>
        <v>38310461</v>
      </c>
      <c r="C34" s="6">
        <f t="shared" si="6"/>
        <v>52867447</v>
      </c>
      <c r="D34" s="6">
        <f t="shared" si="6"/>
        <v>215356669</v>
      </c>
      <c r="E34" s="6">
        <f t="shared" si="6"/>
        <v>215067056</v>
      </c>
      <c r="F34" s="6">
        <f t="shared" si="6"/>
        <v>177000201</v>
      </c>
      <c r="G34" s="6">
        <f>G28-G33</f>
        <v>212693694</v>
      </c>
      <c r="H34" s="6">
        <f>H28-H33</f>
        <v>197743834</v>
      </c>
    </row>
    <row r="35" spans="1:9" x14ac:dyDescent="0.25">
      <c r="A35" s="22" t="s">
        <v>82</v>
      </c>
      <c r="B35" s="6">
        <f t="shared" ref="B35:F35" si="7">SUM(B36:B37)</f>
        <v>15506597</v>
      </c>
      <c r="C35" s="6">
        <f t="shared" si="7"/>
        <v>28152698</v>
      </c>
      <c r="D35" s="6">
        <f t="shared" si="7"/>
        <v>78817017</v>
      </c>
      <c r="E35" s="6">
        <f t="shared" si="7"/>
        <v>85388473</v>
      </c>
      <c r="F35" s="6">
        <f t="shared" si="7"/>
        <v>85612963</v>
      </c>
      <c r="G35" s="6">
        <f>SUM(G36:G37)</f>
        <v>69914894</v>
      </c>
      <c r="H35" s="6">
        <f>SUM(H36:H37)</f>
        <v>77600480</v>
      </c>
    </row>
    <row r="36" spans="1:9" x14ac:dyDescent="0.25">
      <c r="A36" t="s">
        <v>29</v>
      </c>
      <c r="B36" s="5">
        <v>15208520</v>
      </c>
      <c r="C36" s="5">
        <v>27806234</v>
      </c>
      <c r="D36" s="5">
        <v>74482612</v>
      </c>
      <c r="E36" s="5">
        <v>85639716</v>
      </c>
      <c r="F36" s="5">
        <v>81970697</v>
      </c>
      <c r="G36" s="5">
        <v>69715333</v>
      </c>
      <c r="H36" s="24">
        <v>77444298</v>
      </c>
    </row>
    <row r="37" spans="1:9" x14ac:dyDescent="0.25">
      <c r="A37" t="s">
        <v>117</v>
      </c>
      <c r="B37" s="5">
        <v>298077</v>
      </c>
      <c r="C37" s="5">
        <v>346464</v>
      </c>
      <c r="D37" s="5">
        <v>4334405</v>
      </c>
      <c r="E37" s="5">
        <v>-251243</v>
      </c>
      <c r="F37" s="5">
        <v>3642266</v>
      </c>
      <c r="G37" s="5">
        <v>199561</v>
      </c>
      <c r="H37" s="24">
        <v>156182</v>
      </c>
    </row>
    <row r="38" spans="1:9" x14ac:dyDescent="0.25">
      <c r="A38" s="1" t="s">
        <v>83</v>
      </c>
      <c r="B38" s="6">
        <f t="shared" ref="B38:F38" si="8">B34-B35</f>
        <v>22803864</v>
      </c>
      <c r="C38" s="6">
        <f t="shared" si="8"/>
        <v>24714749</v>
      </c>
      <c r="D38" s="6">
        <f t="shared" si="8"/>
        <v>136539652</v>
      </c>
      <c r="E38" s="6">
        <f t="shared" si="8"/>
        <v>129678583</v>
      </c>
      <c r="F38" s="6">
        <f t="shared" si="8"/>
        <v>91387238</v>
      </c>
      <c r="G38" s="6">
        <f>G34-G35</f>
        <v>142778800</v>
      </c>
      <c r="H38" s="6">
        <f>H34-H35</f>
        <v>120143354</v>
      </c>
    </row>
    <row r="39" spans="1:9" x14ac:dyDescent="0.25">
      <c r="A39" s="23" t="s">
        <v>84</v>
      </c>
      <c r="B39" s="13">
        <f>B38/('1'!B39/10)</f>
        <v>0.42036632810237373</v>
      </c>
      <c r="C39" s="13">
        <f>C38/('1'!C39/10)</f>
        <v>0.22116095998630086</v>
      </c>
      <c r="D39" s="13">
        <f>D38/('1'!D39/10)</f>
        <v>1.2218307583263517</v>
      </c>
      <c r="E39" s="13">
        <f>E38/('1'!E39/10)</f>
        <v>1.1604341968410521</v>
      </c>
      <c r="F39" s="13">
        <f>F38/('1'!F39/10)</f>
        <v>0.74343864047637875</v>
      </c>
      <c r="G39" s="13">
        <f>G38/('1'!G39/10)</f>
        <v>1.1062008969599759</v>
      </c>
      <c r="H39" s="13">
        <f>H38/('1'!H39/10)</f>
        <v>0.84620842648773398</v>
      </c>
    </row>
    <row r="40" spans="1:9" x14ac:dyDescent="0.25">
      <c r="A40" s="23" t="s">
        <v>85</v>
      </c>
      <c r="B40" s="6">
        <f>'1'!B39/10</f>
        <v>54247599</v>
      </c>
      <c r="C40" s="6">
        <f>'1'!C39/10</f>
        <v>111750053</v>
      </c>
      <c r="D40" s="6">
        <f>'1'!D39/10</f>
        <v>111750053</v>
      </c>
      <c r="E40" s="6">
        <f>'1'!E39/10</f>
        <v>111750053</v>
      </c>
      <c r="F40" s="6">
        <f>'1'!F39/10</f>
        <v>122925058</v>
      </c>
      <c r="G40" s="6">
        <f>'1'!G39/10</f>
        <v>129071311</v>
      </c>
      <c r="H40" s="6">
        <f>'1'!H39/10</f>
        <v>141978442</v>
      </c>
      <c r="I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xSplit="1" ySplit="4" topLeftCell="E32" activePane="bottomRight" state="frozen"/>
      <selection pane="topRight" activeCell="B1" sqref="B1"/>
      <selection pane="bottomLeft" activeCell="A4" sqref="A4"/>
      <selection pane="bottomRight" activeCell="G47" sqref="G47:H47"/>
    </sheetView>
  </sheetViews>
  <sheetFormatPr defaultRowHeight="15" x14ac:dyDescent="0.25"/>
  <cols>
    <col min="1" max="1" width="46.85546875" customWidth="1"/>
    <col min="2" max="2" width="13.42578125" bestFit="1" customWidth="1"/>
    <col min="3" max="7" width="15" bestFit="1" customWidth="1"/>
    <col min="8" max="8" width="16" bestFit="1" customWidth="1"/>
  </cols>
  <sheetData>
    <row r="1" spans="1:8" ht="15.75" x14ac:dyDescent="0.25">
      <c r="A1" s="4" t="s">
        <v>86</v>
      </c>
    </row>
    <row r="2" spans="1:8" x14ac:dyDescent="0.25">
      <c r="A2" s="1" t="s">
        <v>106</v>
      </c>
    </row>
    <row r="3" spans="1:8" x14ac:dyDescent="0.25">
      <c r="A3" t="s">
        <v>60</v>
      </c>
    </row>
    <row r="4" spans="1:8" x14ac:dyDescent="0.25">
      <c r="A4" s="11"/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>
        <v>2018</v>
      </c>
    </row>
    <row r="5" spans="1:8" ht="15.75" x14ac:dyDescent="0.25">
      <c r="A5" s="22" t="s">
        <v>93</v>
      </c>
      <c r="B5" s="4"/>
      <c r="C5" s="4"/>
      <c r="D5" s="4"/>
      <c r="E5" s="4"/>
      <c r="F5" s="4"/>
      <c r="G5" s="4"/>
    </row>
    <row r="6" spans="1:8" x14ac:dyDescent="0.25">
      <c r="A6" s="19" t="s">
        <v>94</v>
      </c>
      <c r="B6" s="5"/>
      <c r="C6" s="5"/>
      <c r="D6" s="5"/>
      <c r="E6" s="5"/>
      <c r="F6" s="5"/>
      <c r="G6" s="5"/>
    </row>
    <row r="7" spans="1:8" x14ac:dyDescent="0.25">
      <c r="A7" t="s">
        <v>30</v>
      </c>
      <c r="B7" s="5">
        <v>291182458</v>
      </c>
      <c r="C7" s="5">
        <v>415768418</v>
      </c>
      <c r="D7" s="5">
        <v>480264098</v>
      </c>
      <c r="E7" s="5">
        <v>1231576986</v>
      </c>
      <c r="F7" s="5">
        <v>1761919087</v>
      </c>
      <c r="G7" s="5">
        <v>1719071570</v>
      </c>
      <c r="H7" s="24">
        <v>2124049236</v>
      </c>
    </row>
    <row r="8" spans="1:8" x14ac:dyDescent="0.25">
      <c r="A8" t="s">
        <v>31</v>
      </c>
      <c r="B8" s="5">
        <v>-172287227</v>
      </c>
      <c r="C8" s="5">
        <v>-213367869</v>
      </c>
      <c r="D8" s="5">
        <v>-397075457</v>
      </c>
      <c r="E8" s="5">
        <v>-776087610</v>
      </c>
      <c r="F8" s="5">
        <v>-1227729222</v>
      </c>
      <c r="G8" s="5">
        <v>-1406639340</v>
      </c>
      <c r="H8" s="24">
        <v>-1453712401</v>
      </c>
    </row>
    <row r="9" spans="1:8" x14ac:dyDescent="0.25">
      <c r="A9" t="s">
        <v>118</v>
      </c>
      <c r="B9" s="5">
        <v>2009850</v>
      </c>
      <c r="C9" s="5">
        <v>1047249</v>
      </c>
      <c r="D9" s="5">
        <v>3413027</v>
      </c>
      <c r="E9" s="5">
        <v>10697468</v>
      </c>
      <c r="F9" s="5">
        <v>22180992</v>
      </c>
      <c r="G9" s="5">
        <v>25455948</v>
      </c>
      <c r="H9" s="24">
        <v>18219142</v>
      </c>
    </row>
    <row r="10" spans="1:8" x14ac:dyDescent="0.25">
      <c r="A10" t="s">
        <v>32</v>
      </c>
      <c r="B10" s="5">
        <v>4628048</v>
      </c>
      <c r="C10" s="5">
        <v>1208923</v>
      </c>
      <c r="D10" s="5">
        <v>495000</v>
      </c>
      <c r="E10" s="5">
        <v>720000</v>
      </c>
      <c r="F10" s="5">
        <v>300000</v>
      </c>
      <c r="G10" s="5">
        <v>150000</v>
      </c>
      <c r="H10" s="24">
        <v>450000</v>
      </c>
    </row>
    <row r="11" spans="1:8" x14ac:dyDescent="0.25">
      <c r="A11" t="s">
        <v>33</v>
      </c>
      <c r="B11" s="5">
        <v>2000000</v>
      </c>
      <c r="C11" s="5">
        <v>0</v>
      </c>
      <c r="D11" s="5">
        <v>200000</v>
      </c>
      <c r="E11" s="5">
        <v>50000</v>
      </c>
      <c r="F11" s="5">
        <v>0</v>
      </c>
      <c r="G11" s="5">
        <v>2646062</v>
      </c>
    </row>
    <row r="12" spans="1:8" x14ac:dyDescent="0.25">
      <c r="A12" t="s">
        <v>34</v>
      </c>
      <c r="B12" s="5">
        <v>-33829529</v>
      </c>
      <c r="C12" s="5">
        <v>-42048363</v>
      </c>
      <c r="D12" s="5">
        <v>-50027220</v>
      </c>
      <c r="E12" s="5">
        <v>-56550391</v>
      </c>
      <c r="F12" s="5">
        <v>-73602363</v>
      </c>
      <c r="G12" s="5">
        <v>-79593534</v>
      </c>
      <c r="H12" s="24">
        <v>-77825677</v>
      </c>
    </row>
    <row r="13" spans="1:8" x14ac:dyDescent="0.25">
      <c r="A13" t="s">
        <v>35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8" x14ac:dyDescent="0.25">
      <c r="A14" t="s">
        <v>36</v>
      </c>
      <c r="B14" s="5">
        <v>-67198809</v>
      </c>
      <c r="C14" s="5">
        <v>-17899384</v>
      </c>
      <c r="D14" s="5">
        <v>-37728784</v>
      </c>
      <c r="E14" s="5">
        <v>-30182530</v>
      </c>
      <c r="F14" s="5">
        <v>-71292938</v>
      </c>
      <c r="G14" s="5">
        <v>-86247896</v>
      </c>
      <c r="H14" s="24">
        <v>-60855336</v>
      </c>
    </row>
    <row r="15" spans="1:8" x14ac:dyDescent="0.25">
      <c r="A15" t="s">
        <v>37</v>
      </c>
      <c r="B15" s="5">
        <v>15837550</v>
      </c>
      <c r="C15" s="5">
        <v>45314751</v>
      </c>
      <c r="D15" s="5">
        <v>71212008</v>
      </c>
      <c r="E15" s="5">
        <v>52346003</v>
      </c>
      <c r="F15" s="5">
        <v>25220233</v>
      </c>
      <c r="G15" s="5">
        <v>97282756</v>
      </c>
      <c r="H15" s="24">
        <v>-32003356</v>
      </c>
    </row>
    <row r="16" spans="1:8" x14ac:dyDescent="0.25">
      <c r="A16" t="s">
        <v>38</v>
      </c>
      <c r="B16" s="5">
        <v>-22729526</v>
      </c>
      <c r="C16" s="5">
        <v>-32347806</v>
      </c>
      <c r="D16" s="5">
        <v>-24216881</v>
      </c>
      <c r="E16" s="5">
        <v>-35557560</v>
      </c>
      <c r="F16" s="5">
        <v>-50106602</v>
      </c>
      <c r="G16" s="5">
        <v>-75078934</v>
      </c>
      <c r="H16" s="24">
        <v>-51494957</v>
      </c>
    </row>
    <row r="17" spans="1:8" x14ac:dyDescent="0.25">
      <c r="A17" s="3"/>
      <c r="B17" s="6">
        <f t="shared" ref="B17:F17" si="0">SUM(B7:B16)</f>
        <v>19612815</v>
      </c>
      <c r="C17" s="6">
        <f t="shared" si="0"/>
        <v>157675919</v>
      </c>
      <c r="D17" s="6">
        <f t="shared" si="0"/>
        <v>46535791</v>
      </c>
      <c r="E17" s="6">
        <f>SUM(E7:E16)</f>
        <v>397012366</v>
      </c>
      <c r="F17" s="6">
        <f t="shared" si="0"/>
        <v>386889187</v>
      </c>
      <c r="G17" s="6">
        <f>SUM(G7:G16)</f>
        <v>197046632</v>
      </c>
      <c r="H17" s="6">
        <f>SUM(H7:H16)</f>
        <v>466826651</v>
      </c>
    </row>
    <row r="18" spans="1:8" x14ac:dyDescent="0.25">
      <c r="A18" s="20" t="s">
        <v>95</v>
      </c>
      <c r="B18" s="5"/>
      <c r="C18" s="5"/>
      <c r="D18" s="5"/>
      <c r="E18" s="5"/>
      <c r="F18" s="5"/>
      <c r="G18" s="5"/>
    </row>
    <row r="19" spans="1:8" x14ac:dyDescent="0.25">
      <c r="A19" t="s">
        <v>39</v>
      </c>
      <c r="B19" s="5">
        <v>0</v>
      </c>
      <c r="C19" s="5">
        <v>0</v>
      </c>
      <c r="D19" s="5">
        <v>0</v>
      </c>
      <c r="E19" s="5"/>
      <c r="F19" s="5">
        <v>0</v>
      </c>
      <c r="G19" s="5">
        <v>0</v>
      </c>
    </row>
    <row r="20" spans="1:8" x14ac:dyDescent="0.25">
      <c r="A20" t="s">
        <v>40</v>
      </c>
      <c r="B20" s="5">
        <v>0</v>
      </c>
      <c r="C20" s="5">
        <v>0</v>
      </c>
      <c r="D20" s="5">
        <v>0</v>
      </c>
      <c r="E20" s="5"/>
      <c r="F20" s="5">
        <v>0</v>
      </c>
      <c r="G20" s="5">
        <v>0</v>
      </c>
    </row>
    <row r="21" spans="1:8" x14ac:dyDescent="0.25">
      <c r="A21" t="s">
        <v>121</v>
      </c>
      <c r="B21" s="5">
        <v>0</v>
      </c>
      <c r="C21" s="5">
        <v>0</v>
      </c>
      <c r="D21" s="5">
        <v>0</v>
      </c>
      <c r="E21" s="5"/>
      <c r="F21" s="5">
        <v>0</v>
      </c>
      <c r="G21" s="5">
        <v>0</v>
      </c>
      <c r="H21" s="24">
        <v>-1097219924</v>
      </c>
    </row>
    <row r="22" spans="1:8" x14ac:dyDescent="0.25">
      <c r="A22" t="s">
        <v>122</v>
      </c>
      <c r="B22" s="5">
        <v>-507619304</v>
      </c>
      <c r="C22" s="5">
        <v>-1452752473</v>
      </c>
      <c r="D22" s="5">
        <v>-2065083330</v>
      </c>
      <c r="E22" s="5">
        <v>-5538129636</v>
      </c>
      <c r="F22" s="5">
        <v>-2158486831</v>
      </c>
      <c r="G22" s="5">
        <v>75299754</v>
      </c>
      <c r="H22" s="24">
        <v>-1347298407</v>
      </c>
    </row>
    <row r="23" spans="1:8" x14ac:dyDescent="0.25">
      <c r="A23" t="s">
        <v>41</v>
      </c>
      <c r="B23" s="5">
        <v>975192</v>
      </c>
      <c r="C23" s="5">
        <v>10082044</v>
      </c>
      <c r="D23" s="5">
        <v>-155623</v>
      </c>
      <c r="E23" s="5">
        <v>10190436</v>
      </c>
      <c r="F23" s="5">
        <v>-10881012</v>
      </c>
      <c r="G23" s="5">
        <v>-4670374</v>
      </c>
      <c r="H23" s="24">
        <v>2378524</v>
      </c>
    </row>
    <row r="24" spans="1:8" x14ac:dyDescent="0.25">
      <c r="A24" t="s">
        <v>42</v>
      </c>
      <c r="B24" s="5">
        <v>-50000000</v>
      </c>
      <c r="C24" s="5">
        <v>600000000</v>
      </c>
      <c r="D24" s="5">
        <v>1750000000</v>
      </c>
      <c r="E24" s="5">
        <v>2650000000</v>
      </c>
      <c r="F24" s="5">
        <v>720892500</v>
      </c>
      <c r="G24" s="5">
        <v>-150078972</v>
      </c>
    </row>
    <row r="25" spans="1:8" x14ac:dyDescent="0.25">
      <c r="A25" t="s">
        <v>119</v>
      </c>
      <c r="B25" s="5">
        <v>118977735</v>
      </c>
      <c r="C25" s="5">
        <v>263448543</v>
      </c>
      <c r="D25" s="5">
        <v>-4304521</v>
      </c>
      <c r="E25" s="5">
        <v>1386051737</v>
      </c>
      <c r="F25" s="5">
        <v>438632253</v>
      </c>
      <c r="G25" s="5">
        <v>707482303</v>
      </c>
      <c r="H25" s="24">
        <v>142151825</v>
      </c>
    </row>
    <row r="26" spans="1:8" x14ac:dyDescent="0.25">
      <c r="A26" t="s">
        <v>120</v>
      </c>
      <c r="B26" s="5">
        <v>-584556</v>
      </c>
      <c r="C26" s="5">
        <v>5671305</v>
      </c>
      <c r="D26" s="5">
        <v>11549726</v>
      </c>
      <c r="E26" s="5">
        <v>17321028</v>
      </c>
      <c r="F26" s="5">
        <v>29062201</v>
      </c>
      <c r="G26" s="5">
        <v>-37515865</v>
      </c>
      <c r="H26" s="24">
        <v>12741166</v>
      </c>
    </row>
    <row r="27" spans="1:8" x14ac:dyDescent="0.25">
      <c r="A27" t="s">
        <v>43</v>
      </c>
      <c r="B27" s="5">
        <v>29451855</v>
      </c>
      <c r="C27" s="5">
        <v>-251940056</v>
      </c>
      <c r="D27" s="5">
        <v>512229598</v>
      </c>
      <c r="E27" s="5">
        <v>144333214</v>
      </c>
      <c r="F27" s="5">
        <v>1768093263</v>
      </c>
      <c r="G27" s="5">
        <v>243690514</v>
      </c>
      <c r="H27" s="24">
        <v>460137416</v>
      </c>
    </row>
    <row r="28" spans="1:8" x14ac:dyDescent="0.25">
      <c r="A28" t="s">
        <v>44</v>
      </c>
      <c r="B28" s="5">
        <v>-17149965</v>
      </c>
      <c r="C28" s="5">
        <v>-2998065</v>
      </c>
      <c r="D28" s="5">
        <v>0</v>
      </c>
      <c r="E28" s="5">
        <v>2170417</v>
      </c>
      <c r="F28" s="5">
        <v>449426</v>
      </c>
      <c r="G28" s="5">
        <v>2710266</v>
      </c>
      <c r="H28" s="24">
        <v>-4097397</v>
      </c>
    </row>
    <row r="29" spans="1:8" x14ac:dyDescent="0.25">
      <c r="B29" s="6">
        <f t="shared" ref="B29:F29" si="1">SUM(B22:B28)</f>
        <v>-425949043</v>
      </c>
      <c r="C29" s="6">
        <f t="shared" si="1"/>
        <v>-828488702</v>
      </c>
      <c r="D29" s="6">
        <f t="shared" si="1"/>
        <v>204235850</v>
      </c>
      <c r="E29" s="6">
        <f t="shared" si="1"/>
        <v>-1328062804</v>
      </c>
      <c r="F29" s="6">
        <f t="shared" si="1"/>
        <v>787761800</v>
      </c>
      <c r="G29" s="6">
        <f>SUM(G22:G28)</f>
        <v>836917626</v>
      </c>
      <c r="H29" s="6">
        <f>SUM(H19:H28)</f>
        <v>-1831206797</v>
      </c>
    </row>
    <row r="30" spans="1:8" x14ac:dyDescent="0.25">
      <c r="A30" s="1"/>
      <c r="B30" s="6">
        <f t="shared" ref="B30:F30" si="2">B17+B29</f>
        <v>-406336228</v>
      </c>
      <c r="C30" s="6">
        <f t="shared" si="2"/>
        <v>-670812783</v>
      </c>
      <c r="D30" s="6">
        <f t="shared" si="2"/>
        <v>250771641</v>
      </c>
      <c r="E30" s="6">
        <f t="shared" si="2"/>
        <v>-931050438</v>
      </c>
      <c r="F30" s="6">
        <f t="shared" si="2"/>
        <v>1174650987</v>
      </c>
      <c r="G30" s="6">
        <f>G17+G29</f>
        <v>1033964258</v>
      </c>
      <c r="H30" s="6">
        <f>H17+H29</f>
        <v>-1364380146</v>
      </c>
    </row>
    <row r="31" spans="1:8" x14ac:dyDescent="0.25">
      <c r="A31" s="22" t="s">
        <v>96</v>
      </c>
      <c r="B31" s="5"/>
      <c r="C31" s="5"/>
      <c r="D31" s="5"/>
      <c r="E31" s="5"/>
      <c r="F31" s="5"/>
      <c r="G31" s="5"/>
    </row>
    <row r="32" spans="1:8" x14ac:dyDescent="0.25">
      <c r="A32" t="s">
        <v>45</v>
      </c>
      <c r="B32" s="5"/>
      <c r="C32" s="5"/>
      <c r="D32" s="5">
        <v>0</v>
      </c>
      <c r="E32" s="5">
        <v>0</v>
      </c>
      <c r="F32" s="5">
        <v>0</v>
      </c>
      <c r="G32" s="5">
        <v>0</v>
      </c>
    </row>
    <row r="33" spans="1:9" x14ac:dyDescent="0.25">
      <c r="A33" t="s">
        <v>46</v>
      </c>
      <c r="B33" s="5">
        <v>122781797</v>
      </c>
      <c r="C33" s="5">
        <v>-39387154</v>
      </c>
      <c r="D33" s="5">
        <v>-321077366</v>
      </c>
      <c r="E33" s="5">
        <v>-302445912</v>
      </c>
      <c r="F33" s="5">
        <v>-173083760</v>
      </c>
      <c r="G33" s="5">
        <v>-200483999</v>
      </c>
      <c r="H33" s="24">
        <v>862919179</v>
      </c>
    </row>
    <row r="34" spans="1:9" x14ac:dyDescent="0.25">
      <c r="A34" t="s">
        <v>47</v>
      </c>
      <c r="B34" s="5">
        <v>-315850</v>
      </c>
      <c r="C34" s="5">
        <v>-5418465</v>
      </c>
      <c r="D34" s="5">
        <v>-5667246</v>
      </c>
      <c r="E34" s="5">
        <v>-37025958</v>
      </c>
      <c r="F34" s="5">
        <v>-14411795</v>
      </c>
      <c r="G34" s="5">
        <v>-9161132</v>
      </c>
      <c r="H34" s="5">
        <v>-11219996</v>
      </c>
    </row>
    <row r="35" spans="1:9" x14ac:dyDescent="0.25">
      <c r="A35" t="s">
        <v>48</v>
      </c>
      <c r="B35" s="5"/>
      <c r="C35" s="5">
        <v>0</v>
      </c>
      <c r="D35" s="5"/>
      <c r="E35" s="5">
        <v>3000000</v>
      </c>
      <c r="F35" s="5">
        <v>1000000</v>
      </c>
      <c r="G35" s="5">
        <v>0</v>
      </c>
    </row>
    <row r="36" spans="1:9" x14ac:dyDescent="0.25">
      <c r="A36" s="1"/>
      <c r="B36" s="6">
        <f t="shared" ref="B36:F36" si="3">SUM(B33:B35)</f>
        <v>122465947</v>
      </c>
      <c r="C36" s="6">
        <f t="shared" si="3"/>
        <v>-44805619</v>
      </c>
      <c r="D36" s="6">
        <f t="shared" si="3"/>
        <v>-326744612</v>
      </c>
      <c r="E36" s="6">
        <f t="shared" si="3"/>
        <v>-336471870</v>
      </c>
      <c r="F36" s="6">
        <f t="shared" si="3"/>
        <v>-186495555</v>
      </c>
      <c r="G36" s="6">
        <f>SUM(G33:G35)</f>
        <v>-209645131</v>
      </c>
      <c r="H36" s="6">
        <f t="shared" ref="H36" si="4">SUM(H33:H35)</f>
        <v>851699183</v>
      </c>
      <c r="I36" s="6"/>
    </row>
    <row r="37" spans="1:9" x14ac:dyDescent="0.25">
      <c r="A37" s="22" t="s">
        <v>97</v>
      </c>
      <c r="B37" s="5"/>
      <c r="C37" s="5"/>
      <c r="D37" s="5"/>
      <c r="E37" s="5"/>
      <c r="F37" s="5"/>
      <c r="G37" s="5"/>
    </row>
    <row r="38" spans="1:9" x14ac:dyDescent="0.25">
      <c r="A38" t="s">
        <v>49</v>
      </c>
      <c r="B38" s="5">
        <v>262627636</v>
      </c>
      <c r="C38" s="5">
        <v>418795891</v>
      </c>
      <c r="D38" s="5">
        <v>221874551</v>
      </c>
      <c r="E38" s="5">
        <v>1634632100</v>
      </c>
      <c r="F38" s="5">
        <v>282782597</v>
      </c>
      <c r="G38" s="5">
        <v>139482298</v>
      </c>
      <c r="H38" s="5">
        <v>-193304237</v>
      </c>
    </row>
    <row r="39" spans="1:9" x14ac:dyDescent="0.25">
      <c r="A39" t="s">
        <v>54</v>
      </c>
      <c r="B39" s="5">
        <v>0</v>
      </c>
      <c r="C39" s="5">
        <v>542475990</v>
      </c>
      <c r="D39" s="5"/>
      <c r="E39" s="5"/>
      <c r="F39" s="5"/>
      <c r="G39" s="5"/>
    </row>
    <row r="40" spans="1:9" x14ac:dyDescent="0.25">
      <c r="A40" t="s">
        <v>50</v>
      </c>
      <c r="B40" s="5">
        <v>2507</v>
      </c>
      <c r="C40" s="5">
        <v>6228</v>
      </c>
      <c r="D40" s="5">
        <v>-57471574</v>
      </c>
      <c r="E40" s="5">
        <v>-111355836</v>
      </c>
      <c r="F40" s="5">
        <v>12196</v>
      </c>
      <c r="G40" s="5">
        <v>-21728</v>
      </c>
      <c r="H40" s="24">
        <v>2792</v>
      </c>
    </row>
    <row r="41" spans="1:9" x14ac:dyDescent="0.25">
      <c r="A41" s="1"/>
      <c r="B41" s="6">
        <f t="shared" ref="B41:F41" si="5">SUM(B38:B40)</f>
        <v>262630143</v>
      </c>
      <c r="C41" s="6">
        <f t="shared" si="5"/>
        <v>961278109</v>
      </c>
      <c r="D41" s="6">
        <f t="shared" si="5"/>
        <v>164402977</v>
      </c>
      <c r="E41" s="6">
        <f t="shared" si="5"/>
        <v>1523276264</v>
      </c>
      <c r="F41" s="6">
        <f t="shared" si="5"/>
        <v>282794793</v>
      </c>
      <c r="G41" s="6">
        <f>SUM(G38:G40)</f>
        <v>139460570</v>
      </c>
      <c r="H41" s="6">
        <f>SUM(H38:H40)</f>
        <v>-193301445</v>
      </c>
    </row>
    <row r="42" spans="1:9" x14ac:dyDescent="0.25">
      <c r="A42" s="22" t="s">
        <v>98</v>
      </c>
      <c r="B42" s="6">
        <f t="shared" ref="B42:H42" si="6">B30+B36+B41</f>
        <v>-21240138</v>
      </c>
      <c r="C42" s="6">
        <f t="shared" si="6"/>
        <v>245659707</v>
      </c>
      <c r="D42" s="6">
        <f t="shared" si="6"/>
        <v>88430006</v>
      </c>
      <c r="E42" s="6">
        <f t="shared" si="6"/>
        <v>255753956</v>
      </c>
      <c r="F42" s="6">
        <f t="shared" si="6"/>
        <v>1270950225</v>
      </c>
      <c r="G42" s="6">
        <f t="shared" si="6"/>
        <v>963779697</v>
      </c>
      <c r="H42" s="6">
        <f t="shared" si="6"/>
        <v>-705982408</v>
      </c>
    </row>
    <row r="43" spans="1:9" x14ac:dyDescent="0.25">
      <c r="A43" s="23" t="s">
        <v>99</v>
      </c>
      <c r="B43" s="5">
        <v>0</v>
      </c>
      <c r="C43" s="5"/>
      <c r="D43" s="5"/>
      <c r="E43" s="5"/>
      <c r="F43" s="5"/>
      <c r="G43" s="5"/>
    </row>
    <row r="44" spans="1:9" x14ac:dyDescent="0.25">
      <c r="A44" s="23" t="s">
        <v>100</v>
      </c>
      <c r="B44" s="5" t="s">
        <v>55</v>
      </c>
      <c r="C44" s="5">
        <v>14713907</v>
      </c>
      <c r="D44" s="5">
        <v>260373614</v>
      </c>
      <c r="E44" s="5">
        <v>348803620</v>
      </c>
      <c r="F44" s="6">
        <v>604557576</v>
      </c>
      <c r="G44" s="6">
        <v>1875507801</v>
      </c>
      <c r="H44" s="6">
        <v>2839287498</v>
      </c>
    </row>
    <row r="45" spans="1:9" x14ac:dyDescent="0.25">
      <c r="A45" s="22" t="s">
        <v>101</v>
      </c>
      <c r="B45" s="6">
        <f t="shared" ref="B45:F45" si="7">SUM(B42:B44)</f>
        <v>-21240138</v>
      </c>
      <c r="C45" s="6">
        <f t="shared" si="7"/>
        <v>260373614</v>
      </c>
      <c r="D45" s="6">
        <f t="shared" si="7"/>
        <v>348803620</v>
      </c>
      <c r="E45" s="6">
        <f t="shared" si="7"/>
        <v>604557576</v>
      </c>
      <c r="F45" s="6">
        <f t="shared" si="7"/>
        <v>1875507801</v>
      </c>
      <c r="G45" s="6">
        <f>SUM(G42:G44)</f>
        <v>2839287498</v>
      </c>
      <c r="H45" s="6">
        <f>SUM(H42:H44)</f>
        <v>2133305090</v>
      </c>
    </row>
    <row r="46" spans="1:9" x14ac:dyDescent="0.25">
      <c r="A46" s="23" t="s">
        <v>102</v>
      </c>
      <c r="B46" s="13">
        <f>B30/('1'!B39/10)</f>
        <v>-7.4904002295106187</v>
      </c>
      <c r="C46" s="13">
        <f>C30/('1'!C39/10)</f>
        <v>-6.002796106056433</v>
      </c>
      <c r="D46" s="13">
        <f>D30/('1'!D39/10)</f>
        <v>2.2440404659136939</v>
      </c>
      <c r="E46" s="13">
        <f>E30/('1'!E39/10)</f>
        <v>-8.3315435921985657</v>
      </c>
      <c r="F46" s="13">
        <f>F30/('1'!F39/10)</f>
        <v>9.5558302441476179</v>
      </c>
      <c r="G46" s="13">
        <f>G30/('1'!G39/10)</f>
        <v>8.0107984492386546</v>
      </c>
      <c r="H46" s="13">
        <f>H30/('1'!H39/10)</f>
        <v>-9.6097698128001721</v>
      </c>
    </row>
    <row r="47" spans="1:9" x14ac:dyDescent="0.25">
      <c r="A47" s="22" t="s">
        <v>103</v>
      </c>
      <c r="B47" s="6">
        <f>'1'!B39/10</f>
        <v>54247599</v>
      </c>
      <c r="C47" s="6">
        <f>'1'!C39/10</f>
        <v>111750053</v>
      </c>
      <c r="D47" s="6">
        <f>'1'!D39/10</f>
        <v>111750053</v>
      </c>
      <c r="E47" s="6">
        <f>'1'!E39/10</f>
        <v>111750053</v>
      </c>
      <c r="F47" s="6">
        <f>'1'!F39/10</f>
        <v>122925058</v>
      </c>
      <c r="G47" s="6">
        <f>'1'!G39/10</f>
        <v>129071311</v>
      </c>
      <c r="H47" s="6">
        <f>'1'!H39/10</f>
        <v>141978442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1" sqref="M11"/>
    </sheetView>
  </sheetViews>
  <sheetFormatPr defaultRowHeight="15" x14ac:dyDescent="0.25"/>
  <cols>
    <col min="1" max="1" width="34.5703125" bestFit="1" customWidth="1"/>
  </cols>
  <sheetData>
    <row r="1" spans="1:8" ht="15.75" x14ac:dyDescent="0.25">
      <c r="A1" s="4" t="s">
        <v>86</v>
      </c>
    </row>
    <row r="2" spans="1:8" x14ac:dyDescent="0.25">
      <c r="A2" s="17" t="s">
        <v>56</v>
      </c>
    </row>
    <row r="3" spans="1:8" x14ac:dyDescent="0.25">
      <c r="A3" t="s">
        <v>60</v>
      </c>
    </row>
    <row r="4" spans="1:8" x14ac:dyDescent="0.25">
      <c r="A4" s="11"/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>
        <v>2018</v>
      </c>
    </row>
    <row r="5" spans="1:8" x14ac:dyDescent="0.25">
      <c r="A5" t="s">
        <v>88</v>
      </c>
      <c r="B5" s="12">
        <f>'2'!B6/'2'!B7</f>
        <v>0.31025965803818145</v>
      </c>
      <c r="C5" s="12">
        <f>'2'!C6/'2'!C7</f>
        <v>0.3993269269905238</v>
      </c>
      <c r="D5" s="12">
        <f>'2'!D6/'2'!D7</f>
        <v>0.38225975380295341</v>
      </c>
      <c r="E5" s="12">
        <f>'2'!E6/'2'!E7</f>
        <v>0.31488398850938071</v>
      </c>
      <c r="F5" s="12">
        <f>'2'!F6/'2'!F7</f>
        <v>0.17608602044800517</v>
      </c>
      <c r="G5" s="12">
        <f>'2'!G6/'2'!G7</f>
        <v>0.16127509324517861</v>
      </c>
      <c r="H5" s="12">
        <f>'2'!H6/'2'!H7</f>
        <v>0.1890448375820355</v>
      </c>
    </row>
    <row r="6" spans="1:8" x14ac:dyDescent="0.25">
      <c r="A6" t="s">
        <v>57</v>
      </c>
      <c r="B6" s="12">
        <f>'2'!B28/'2'!B14</f>
        <v>0.39485497451682616</v>
      </c>
      <c r="C6" s="12">
        <f>'2'!C28/'2'!C14</f>
        <v>0.59144355441492646</v>
      </c>
      <c r="D6" s="12">
        <f>'2'!D28/'2'!D14</f>
        <v>0.75940607661003523</v>
      </c>
      <c r="E6" s="12">
        <f>'2'!E28/'2'!E14</f>
        <v>0.79543045685864933</v>
      </c>
      <c r="F6" s="12">
        <f>'2'!F28/'2'!F14</f>
        <v>0.63435907062283781</v>
      </c>
      <c r="G6" s="12">
        <f>'2'!G28/'2'!G14</f>
        <v>0.61736608625340217</v>
      </c>
      <c r="H6" s="12">
        <f>'2'!H28/'2'!H14</f>
        <v>0.60264659284042132</v>
      </c>
    </row>
    <row r="7" spans="1:8" x14ac:dyDescent="0.25">
      <c r="A7" t="s">
        <v>58</v>
      </c>
      <c r="B7" s="12">
        <f>'2'!B38/'2'!B14</f>
        <v>0.17296705815753169</v>
      </c>
      <c r="C7" s="12">
        <f>'2'!C38/'2'!C14</f>
        <v>0.10972161932925754</v>
      </c>
      <c r="D7" s="12">
        <f>'2'!D38/'2'!D14</f>
        <v>0.35528534418069213</v>
      </c>
      <c r="E7" s="12">
        <f>'2'!E38/'2'!E14</f>
        <v>0.25379849769845225</v>
      </c>
      <c r="F7" s="12">
        <f>'2'!F38/'2'!F14</f>
        <v>0.24973014379105984</v>
      </c>
      <c r="G7" s="12">
        <f>'2'!G38/'2'!G14</f>
        <v>0.35142414292535584</v>
      </c>
      <c r="H7" s="12">
        <f>'2'!H38/'2'!H14</f>
        <v>0.31243297841124723</v>
      </c>
    </row>
    <row r="8" spans="1:8" x14ac:dyDescent="0.25">
      <c r="A8" t="s">
        <v>89</v>
      </c>
      <c r="B8" s="12">
        <f>'2'!B38/'1'!B23</f>
        <v>7.4579578925424673E-3</v>
      </c>
      <c r="C8" s="12">
        <f>'2'!C38/'1'!C23</f>
        <v>5.1602912750865629E-3</v>
      </c>
      <c r="D8" s="12">
        <f>'2'!D38/'1'!D23</f>
        <v>1.7989300498053751E-2</v>
      </c>
      <c r="E8" s="12">
        <f>'2'!E38/'1'!E23</f>
        <v>9.323710474987151E-3</v>
      </c>
      <c r="F8" s="12">
        <f>'2'!F38/'1'!F23</f>
        <v>5.1729485190059408E-3</v>
      </c>
      <c r="G8" s="12">
        <f>'2'!G38/'1'!G23</f>
        <v>7.554970768223656E-3</v>
      </c>
      <c r="H8" s="12">
        <f>'2'!H38/'1'!H23</f>
        <v>6.3846086935170831E-3</v>
      </c>
    </row>
    <row r="9" spans="1:8" x14ac:dyDescent="0.25">
      <c r="A9" t="s">
        <v>90</v>
      </c>
      <c r="B9" s="12">
        <f>'2'!B38/'1'!B38</f>
        <v>2.3159947356853519E-2</v>
      </c>
      <c r="C9" s="12">
        <f>'2'!C38/'1'!C38</f>
        <v>1.5979897481803215E-2</v>
      </c>
      <c r="D9" s="12">
        <f>'2'!D38/'1'!D38</f>
        <v>8.4025927658698138E-2</v>
      </c>
      <c r="E9" s="12">
        <f>'2'!E38/'1'!E38</f>
        <v>7.8928760462609812E-2</v>
      </c>
      <c r="F9" s="12">
        <f>'2'!F38/'1'!F38</f>
        <v>5.2639405294223361E-2</v>
      </c>
      <c r="G9" s="12">
        <f>'2'!G38/'1'!G38</f>
        <v>7.5386271402771585E-2</v>
      </c>
      <c r="H9" s="12">
        <f>'2'!H38/'1'!H38</f>
        <v>5.9652032319657204E-2</v>
      </c>
    </row>
    <row r="10" spans="1:8" x14ac:dyDescent="0.25">
      <c r="A10" t="s">
        <v>59</v>
      </c>
      <c r="B10" s="15">
        <v>0.25619999999999998</v>
      </c>
      <c r="C10" s="15">
        <v>0.31059999999999999</v>
      </c>
      <c r="D10" s="15">
        <v>0.1769</v>
      </c>
      <c r="E10" s="15">
        <v>0.10199999999999999</v>
      </c>
      <c r="F10" s="15">
        <v>0.1048</v>
      </c>
      <c r="G10" s="15">
        <v>0.10150000000000001</v>
      </c>
      <c r="H10" s="15">
        <v>1.1014999999999999</v>
      </c>
    </row>
    <row r="11" spans="1:8" x14ac:dyDescent="0.25">
      <c r="A11" t="s">
        <v>91</v>
      </c>
      <c r="B11" s="16">
        <f>194778519/'1'!B17</f>
        <v>8.5145868256278581E-2</v>
      </c>
      <c r="C11" s="16">
        <f>343864468/'1'!C17</f>
        <v>9.2311953679615741E-2</v>
      </c>
      <c r="D11" s="16">
        <f>551991677/'1'!D17</f>
        <v>9.073666698895326E-2</v>
      </c>
      <c r="E11" s="16">
        <f>823493852/'1'!E17</f>
        <v>6.9926631647423215E-2</v>
      </c>
      <c r="F11" s="16">
        <f>1382789250/'1'!F17</f>
        <v>9.8641232447001043E-2</v>
      </c>
      <c r="G11" s="16">
        <f>1636468900/'1'!G17</f>
        <v>0.11705954097612854</v>
      </c>
      <c r="H11" s="16">
        <f>1636468900/'1'!H17</f>
        <v>0.10605404201162917</v>
      </c>
    </row>
    <row r="12" spans="1:8" x14ac:dyDescent="0.25">
      <c r="A12" t="s">
        <v>92</v>
      </c>
      <c r="B12" s="16">
        <f>'1'!B17/'1'!B28</f>
        <v>5.9788545650761389</v>
      </c>
      <c r="C12" s="16">
        <f>'1'!C17/'1'!C28</f>
        <v>2.9762536490038953</v>
      </c>
      <c r="D12" s="16">
        <f>'1'!D17/'1'!D28</f>
        <v>2.0284238612513885</v>
      </c>
      <c r="E12" s="16">
        <f>'1'!E17/'1'!E28</f>
        <v>1.670467083536971</v>
      </c>
      <c r="F12" s="16">
        <f>'1'!F17/'1'!F28</f>
        <v>1.7045105347461402</v>
      </c>
      <c r="G12" s="16">
        <f>'1'!G17/'1'!G28</f>
        <v>1.5919273168904091</v>
      </c>
      <c r="H12" s="16">
        <f>'1'!H17/'1'!H28</f>
        <v>1.9715446788267428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2018-05-16T10:12:47Z</dcterms:created>
  <dcterms:modified xsi:type="dcterms:W3CDTF">2020-04-13T06:45:10Z</dcterms:modified>
</cp:coreProperties>
</file>