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120" yWindow="105" windowWidth="9555" windowHeight="724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G40" i="2" l="1"/>
  <c r="E40" i="2"/>
  <c r="F40" i="2"/>
  <c r="C40" i="2"/>
  <c r="D40" i="2"/>
  <c r="B40" i="2"/>
  <c r="C48" i="3"/>
  <c r="D48" i="3"/>
  <c r="E48" i="3"/>
  <c r="F48" i="3"/>
  <c r="B48" i="3"/>
  <c r="C45" i="1"/>
  <c r="D45" i="1"/>
  <c r="E45" i="1"/>
  <c r="F45" i="1"/>
  <c r="B45" i="1"/>
  <c r="B6" i="1" l="1"/>
  <c r="C6" i="1"/>
  <c r="B6" i="2"/>
  <c r="B13" i="2" s="1"/>
  <c r="C6" i="2"/>
  <c r="C13" i="2" s="1"/>
  <c r="E6" i="2"/>
  <c r="E13" i="2" s="1"/>
  <c r="F6" i="2"/>
  <c r="F13" i="2" s="1"/>
  <c r="D6" i="2"/>
  <c r="D13" i="2" s="1"/>
  <c r="F37" i="1"/>
  <c r="F6" i="1"/>
  <c r="F42" i="3"/>
  <c r="E42" i="3"/>
  <c r="D42" i="3"/>
  <c r="C42" i="3"/>
  <c r="B42" i="3"/>
  <c r="F34" i="3"/>
  <c r="E34" i="3"/>
  <c r="D34" i="3"/>
  <c r="C34" i="3"/>
  <c r="B34" i="3"/>
  <c r="F26" i="3"/>
  <c r="E26" i="3"/>
  <c r="D26" i="3"/>
  <c r="C26" i="3"/>
  <c r="B26" i="3"/>
  <c r="F15" i="3"/>
  <c r="E15" i="3"/>
  <c r="D15" i="3"/>
  <c r="C15" i="3"/>
  <c r="B15" i="3"/>
  <c r="F37" i="2"/>
  <c r="E37" i="2"/>
  <c r="D37" i="2"/>
  <c r="C37" i="2"/>
  <c r="B37" i="2"/>
  <c r="F32" i="2"/>
  <c r="E32" i="2"/>
  <c r="D32" i="2"/>
  <c r="C32" i="2"/>
  <c r="B32" i="2"/>
  <c r="F26" i="2"/>
  <c r="E26" i="2"/>
  <c r="D26" i="2"/>
  <c r="C26" i="2"/>
  <c r="B26" i="2"/>
  <c r="C5" i="4" l="1"/>
  <c r="C27" i="2"/>
  <c r="D5" i="4"/>
  <c r="D27" i="2"/>
  <c r="B5" i="4"/>
  <c r="B27" i="2"/>
  <c r="E5" i="4"/>
  <c r="E27" i="2"/>
  <c r="E33" i="2" s="1"/>
  <c r="E38" i="2" s="1"/>
  <c r="F5" i="4"/>
  <c r="F44" i="1"/>
  <c r="B27" i="3"/>
  <c r="C27" i="3"/>
  <c r="F27" i="2"/>
  <c r="F27" i="3"/>
  <c r="D27" i="3"/>
  <c r="E27" i="3"/>
  <c r="D6" i="1"/>
  <c r="B37" i="1"/>
  <c r="C37" i="1"/>
  <c r="D37" i="1"/>
  <c r="F27" i="1"/>
  <c r="F35" i="1" s="1"/>
  <c r="B27" i="1"/>
  <c r="B35" i="1" s="1"/>
  <c r="C27" i="1"/>
  <c r="C35" i="1" s="1"/>
  <c r="D27" i="1"/>
  <c r="D35" i="1" s="1"/>
  <c r="D42" i="1" s="1"/>
  <c r="F16" i="1"/>
  <c r="F12" i="4" s="1"/>
  <c r="B16" i="1"/>
  <c r="B12" i="4" s="1"/>
  <c r="C16" i="1"/>
  <c r="C12" i="4" s="1"/>
  <c r="D16" i="1"/>
  <c r="D12" i="4" s="1"/>
  <c r="F13" i="1"/>
  <c r="B13" i="1"/>
  <c r="C13" i="1"/>
  <c r="D13" i="1"/>
  <c r="F9" i="1"/>
  <c r="B9" i="1"/>
  <c r="C9" i="1"/>
  <c r="D9" i="1"/>
  <c r="E37" i="1"/>
  <c r="E27" i="1"/>
  <c r="E35" i="1" s="1"/>
  <c r="E42" i="1" s="1"/>
  <c r="E16" i="1"/>
  <c r="E12" i="4" s="1"/>
  <c r="E13" i="1"/>
  <c r="E9" i="1"/>
  <c r="E6" i="1"/>
  <c r="E6" i="4" l="1"/>
  <c r="E39" i="2"/>
  <c r="E7" i="4"/>
  <c r="C33" i="2"/>
  <c r="C38" i="2" s="1"/>
  <c r="C9" i="4" s="1"/>
  <c r="C6" i="4"/>
  <c r="B33" i="2"/>
  <c r="B38" i="2" s="1"/>
  <c r="B9" i="4" s="1"/>
  <c r="B6" i="4"/>
  <c r="D33" i="2"/>
  <c r="D38" i="2" s="1"/>
  <c r="D6" i="4"/>
  <c r="F33" i="2"/>
  <c r="F38" i="2" s="1"/>
  <c r="F6" i="4"/>
  <c r="C44" i="1"/>
  <c r="B44" i="1"/>
  <c r="E44" i="1"/>
  <c r="E9" i="4"/>
  <c r="D44" i="1"/>
  <c r="D43" i="3"/>
  <c r="D46" i="3" s="1"/>
  <c r="D47" i="3"/>
  <c r="F43" i="3"/>
  <c r="F46" i="3" s="1"/>
  <c r="F47" i="3"/>
  <c r="E43" i="3"/>
  <c r="E46" i="3" s="1"/>
  <c r="E47" i="3"/>
  <c r="C43" i="3"/>
  <c r="C46" i="3" s="1"/>
  <c r="C47" i="3"/>
  <c r="B43" i="3"/>
  <c r="B46" i="3" s="1"/>
  <c r="B47" i="3"/>
  <c r="B42" i="1"/>
  <c r="C22" i="1"/>
  <c r="F42" i="1"/>
  <c r="B22" i="1"/>
  <c r="C42" i="1"/>
  <c r="F22" i="1"/>
  <c r="E22" i="1"/>
  <c r="E8" i="4" s="1"/>
  <c r="D22" i="1"/>
  <c r="F8" i="4" l="1"/>
  <c r="D8" i="4"/>
  <c r="C8" i="4"/>
  <c r="B8" i="4"/>
  <c r="D39" i="2"/>
  <c r="D7" i="4"/>
  <c r="C39" i="2"/>
  <c r="C7" i="4"/>
  <c r="D9" i="4"/>
  <c r="F39" i="2"/>
  <c r="F7" i="4"/>
  <c r="F9" i="4"/>
  <c r="B39" i="2"/>
  <c r="B7" i="4"/>
</calcChain>
</file>

<file path=xl/sharedStrings.xml><?xml version="1.0" encoding="utf-8"?>
<sst xmlns="http://schemas.openxmlformats.org/spreadsheetml/2006/main" count="124" uniqueCount="118">
  <si>
    <t>Fareast Finance &amp; Investment Limited</t>
  </si>
  <si>
    <t>In hand</t>
  </si>
  <si>
    <t>Balance with Bangladesh bank &amp; its agent banks</t>
  </si>
  <si>
    <t>In Bangladesh</t>
  </si>
  <si>
    <t>Outside Bangladesh</t>
  </si>
  <si>
    <t>Investments</t>
  </si>
  <si>
    <t>Governments</t>
  </si>
  <si>
    <t>Others</t>
  </si>
  <si>
    <t>Loans, cash credits ,overdrafts ,lease etc</t>
  </si>
  <si>
    <t>Bills purchase &amp; discounted</t>
  </si>
  <si>
    <t>Current deposits</t>
  </si>
  <si>
    <t>Bills payable</t>
  </si>
  <si>
    <t>Saving deposits</t>
  </si>
  <si>
    <t>Term deposits</t>
  </si>
  <si>
    <t>Bearer certificate of deposit</t>
  </si>
  <si>
    <t>other deposit</t>
  </si>
  <si>
    <t xml:space="preserve">paid up capital </t>
  </si>
  <si>
    <t>Statutory reserve</t>
  </si>
  <si>
    <t>Revaluation reserve</t>
  </si>
  <si>
    <t>Retained earning</t>
  </si>
  <si>
    <t>Interset Income</t>
  </si>
  <si>
    <t>Interst expenses on borroeing ,deposits,etc</t>
  </si>
  <si>
    <t>Investment income</t>
  </si>
  <si>
    <t>Commssion,exchange &amp; brokerage</t>
  </si>
  <si>
    <t>Other operating incoem</t>
  </si>
  <si>
    <t>Slary &amp; allownaces</t>
  </si>
  <si>
    <t>rent ,taxes ,insurances,electricity etc</t>
  </si>
  <si>
    <t>Legal expenses</t>
  </si>
  <si>
    <t>Postage ,stamp,telecommunicatoin etc</t>
  </si>
  <si>
    <t xml:space="preserve">Stationery , printing , advertising </t>
  </si>
  <si>
    <t>Managing Directors salary &amp; allowances</t>
  </si>
  <si>
    <t>Directors fee</t>
  </si>
  <si>
    <t>Auditors fee</t>
  </si>
  <si>
    <t>Charges on losses regarding loans,advances &amp; leases</t>
  </si>
  <si>
    <t>Depreciation &amp; repiars of company assets</t>
  </si>
  <si>
    <t>Other operating expenses</t>
  </si>
  <si>
    <t>Provisions for loans ,advances &amp; lease</t>
  </si>
  <si>
    <t xml:space="preserve">Provisions for the diminution in the vlaue of investments </t>
  </si>
  <si>
    <t>Other provisions</t>
  </si>
  <si>
    <t>Total Provisions</t>
  </si>
  <si>
    <t>Current tax</t>
  </si>
  <si>
    <t>Deferred tax</t>
  </si>
  <si>
    <t>Interst received</t>
  </si>
  <si>
    <t>Interst paid</t>
  </si>
  <si>
    <t xml:space="preserve">Dividend received </t>
  </si>
  <si>
    <t>fees &amp; commission received</t>
  </si>
  <si>
    <t>Recoveries o flaon previously written off</t>
  </si>
  <si>
    <t>Incoem taxes paid</t>
  </si>
  <si>
    <t>Received from other operating activiites</t>
  </si>
  <si>
    <t>Payments for other operaitng activiities</t>
  </si>
  <si>
    <t>Statutory deposit</t>
  </si>
  <si>
    <t xml:space="preserve">Trading securities </t>
  </si>
  <si>
    <t>Loans,advances &amp; leases</t>
  </si>
  <si>
    <t>Other asssetsts</t>
  </si>
  <si>
    <t>Deposit &amp; other accoutns</t>
  </si>
  <si>
    <t>Net drawdown of short term loans</t>
  </si>
  <si>
    <t>Other liabiliities on account of customers</t>
  </si>
  <si>
    <t>trading liabiliites</t>
  </si>
  <si>
    <t>Other liabilities</t>
  </si>
  <si>
    <t>Proceeds from sale of securities</t>
  </si>
  <si>
    <t>payments fro purchase of securities</t>
  </si>
  <si>
    <t>Purchase o fixed assets including premises, furniture &amp; fixture</t>
  </si>
  <si>
    <t>Proceeds from sale of fixed assests including premises, furniture &amp; fixture</t>
  </si>
  <si>
    <t>increase/decrease regarding purchase &amp; slae subsidy</t>
  </si>
  <si>
    <t>Receipt of borrwing from other banks,financial institutions &amp; agents</t>
  </si>
  <si>
    <t>Repayment of borrowing form othe rbanks, financial institution and agents</t>
  </si>
  <si>
    <t>Receipt agnaist issue of share capital</t>
  </si>
  <si>
    <t>Increse /decrese in revaluation reserve</t>
  </si>
  <si>
    <t>Dividend paid in cash</t>
  </si>
  <si>
    <t>Operating Margin</t>
  </si>
  <si>
    <t>Net Margin</t>
  </si>
  <si>
    <t>Capital to Risk Weighted Assets Ratio</t>
  </si>
  <si>
    <t>As at year end</t>
  </si>
  <si>
    <t>Property and Assets</t>
  </si>
  <si>
    <t>Cash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</si>
  <si>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</si>
  <si>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</si>
  <si>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</si>
  <si>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</si>
  <si>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</si>
  <si>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</si>
  <si>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</si>
  <si>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</si>
  <si>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</si>
  <si>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</si>
  <si>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</si>
  <si>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</si>
  <si>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Operating Expenses</t>
  </si>
  <si>
    <t>Operating profit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</si>
  <si>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</si>
  <si>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</si>
  <si>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</si>
  <si>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</si>
  <si>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</si>
  <si>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</si>
  <si>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</si>
  <si>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</si>
  <si>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</si>
  <si>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</si>
  <si>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</si>
  <si>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</si>
  <si>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</si>
  <si>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</si>
  <si>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</si>
  <si>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Effects of exchange rate changes on cash and cash equivalents</t>
  </si>
  <si>
    <t>Operating Income</t>
  </si>
  <si>
    <t>Net interest income/net profit on investments</t>
  </si>
  <si>
    <t>Net assets value per share</t>
  </si>
  <si>
    <t>Shares to calculate NAVPS</t>
  </si>
  <si>
    <t>Ratio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</si>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</sst>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Font="1" applyAlignment="1">
      <alignment wrapText="1"/>
    </xf>
    <xf numFmtId="164" fontId="0" fillId="0" borderId="0" xfId="1" applyNumberFormat="1" applyFont="1" applyFill="1"/>
    <xf numFmtId="1" fontId="2" fillId="0" borderId="0" xfId="1" applyNumberFormat="1" applyFont="1" applyFill="1"/>
    <xf numFmtId="0" fontId="4" fillId="0" borderId="0" xfId="0" applyFont="1" applyFill="1"/>
    <xf numFmtId="10" fontId="0" fillId="0" borderId="0" xfId="2" applyNumberFormat="1" applyFont="1"/>
    <xf numFmtId="43" fontId="0" fillId="0" borderId="0" xfId="1" applyNumberFormat="1" applyFont="1" applyFill="1"/>
    <xf numFmtId="2" fontId="0" fillId="0" borderId="0" xfId="0" applyNumberFormat="1"/>
    <xf numFmtId="2" fontId="1" fillId="0" borderId="0" xfId="0" applyNumberFormat="1" applyFont="1"/>
    <xf numFmtId="165" fontId="0" fillId="0" borderId="0" xfId="2" applyNumberFormat="1" applyFont="1"/>
    <xf numFmtId="10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5" x14ac:dyDescent="0.25"/>
  <cols>
    <col min="1" max="1" width="50.42578125" customWidth="1"/>
    <col min="2" max="2" width="14.28515625" bestFit="1" customWidth="1"/>
    <col min="3" max="6" width="15.28515625" bestFit="1" customWidth="1"/>
  </cols>
  <sheetData>
    <row r="1" spans="1:7" x14ac:dyDescent="0.25">
      <c r="A1" s="1" t="s">
        <v>0</v>
      </c>
    </row>
    <row r="2" spans="1:7" x14ac:dyDescent="0.25">
      <c r="A2" s="1" t="s">
        <v>115</v>
      </c>
    </row>
    <row r="3" spans="1:7" x14ac:dyDescent="0.25">
      <c r="A3" t="s">
        <v>72</v>
      </c>
    </row>
    <row r="4" spans="1:7" x14ac:dyDescent="0.25">
      <c r="A4" s="18"/>
      <c r="B4" s="18">
        <v>2013</v>
      </c>
      <c r="C4" s="18">
        <v>2014</v>
      </c>
      <c r="D4" s="18">
        <v>2015</v>
      </c>
      <c r="E4" s="18">
        <v>2016</v>
      </c>
      <c r="F4" s="18">
        <v>2017</v>
      </c>
      <c r="G4" s="18"/>
    </row>
    <row r="5" spans="1:7" x14ac:dyDescent="0.25">
      <c r="A5" s="19" t="s">
        <v>73</v>
      </c>
    </row>
    <row r="6" spans="1:7" x14ac:dyDescent="0.25">
      <c r="A6" s="20" t="s">
        <v>74</v>
      </c>
      <c r="B6" s="7">
        <f t="shared" ref="B6" si="0">SUM(B7:B8)</f>
        <v>54221190</v>
      </c>
      <c r="C6" s="7">
        <f>SUM(C7:C8)</f>
        <v>61861775</v>
      </c>
      <c r="D6" s="7">
        <f>SUM(D7:D8)</f>
        <v>62516258</v>
      </c>
      <c r="E6" s="7">
        <f>SUM(E7:E8)</f>
        <v>47716032</v>
      </c>
      <c r="F6" s="7">
        <f>SUM(F7:F8)</f>
        <v>65809804</v>
      </c>
    </row>
    <row r="7" spans="1:7" x14ac:dyDescent="0.25">
      <c r="A7" t="s">
        <v>1</v>
      </c>
      <c r="B7" s="6">
        <v>2615170</v>
      </c>
      <c r="C7" s="6">
        <v>2435104</v>
      </c>
      <c r="D7" s="6">
        <v>2070560</v>
      </c>
      <c r="E7" s="6">
        <v>0</v>
      </c>
      <c r="F7" s="6">
        <v>0</v>
      </c>
    </row>
    <row r="8" spans="1:7" x14ac:dyDescent="0.25">
      <c r="A8" t="s">
        <v>2</v>
      </c>
      <c r="B8" s="6">
        <v>51606020</v>
      </c>
      <c r="C8" s="6">
        <v>59426671</v>
      </c>
      <c r="D8" s="6">
        <v>60445698</v>
      </c>
      <c r="E8" s="6">
        <v>47716032</v>
      </c>
      <c r="F8" s="6">
        <v>65809804</v>
      </c>
    </row>
    <row r="9" spans="1:7" x14ac:dyDescent="0.25">
      <c r="A9" s="21" t="s">
        <v>75</v>
      </c>
      <c r="B9" s="7">
        <f t="shared" ref="B9:D9" si="1">SUM(B10:B11)</f>
        <v>160210204</v>
      </c>
      <c r="C9" s="7">
        <f t="shared" si="1"/>
        <v>161751498</v>
      </c>
      <c r="D9" s="7">
        <f t="shared" si="1"/>
        <v>711644689</v>
      </c>
      <c r="E9" s="7">
        <f>SUM(E10:E11)</f>
        <v>1491110646</v>
      </c>
      <c r="F9" s="7">
        <f>SUM(F10:F11)</f>
        <v>672472341</v>
      </c>
    </row>
    <row r="10" spans="1:7" x14ac:dyDescent="0.25">
      <c r="A10" t="s">
        <v>3</v>
      </c>
      <c r="B10" s="6">
        <v>160210204</v>
      </c>
      <c r="C10" s="6">
        <v>161751498</v>
      </c>
      <c r="D10" s="6">
        <v>711644689</v>
      </c>
      <c r="E10" s="6">
        <v>1491110646</v>
      </c>
      <c r="F10" s="6">
        <v>672472341</v>
      </c>
    </row>
    <row r="11" spans="1:7" x14ac:dyDescent="0.25">
      <c r="A11" t="s">
        <v>4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7" x14ac:dyDescent="0.25">
      <c r="A12" s="22" t="s">
        <v>76</v>
      </c>
      <c r="B12" s="6">
        <v>0</v>
      </c>
      <c r="C12" s="6">
        <v>0</v>
      </c>
      <c r="D12" s="6"/>
      <c r="E12" s="6"/>
      <c r="F12" s="6">
        <v>0</v>
      </c>
    </row>
    <row r="13" spans="1:7" x14ac:dyDescent="0.25">
      <c r="A13" s="22" t="s">
        <v>5</v>
      </c>
      <c r="B13" s="7">
        <f t="shared" ref="B13:D13" si="2">SUM(B14:B15)</f>
        <v>182991316</v>
      </c>
      <c r="C13" s="7">
        <f t="shared" si="2"/>
        <v>312941908</v>
      </c>
      <c r="D13" s="7">
        <f t="shared" si="2"/>
        <v>378216175</v>
      </c>
      <c r="E13" s="7">
        <f>SUM(E14:E15)</f>
        <v>278735118</v>
      </c>
      <c r="F13" s="7">
        <f>SUM(F14:F15)</f>
        <v>158821312</v>
      </c>
    </row>
    <row r="14" spans="1:7" x14ac:dyDescent="0.25">
      <c r="A14" t="s">
        <v>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7" x14ac:dyDescent="0.25">
      <c r="A15" t="s">
        <v>7</v>
      </c>
      <c r="B15" s="6">
        <v>182991316</v>
      </c>
      <c r="C15" s="6">
        <v>312941908</v>
      </c>
      <c r="D15" s="6">
        <v>378216175</v>
      </c>
      <c r="E15" s="6">
        <v>278735118</v>
      </c>
      <c r="F15" s="6">
        <v>158821312</v>
      </c>
    </row>
    <row r="16" spans="1:7" x14ac:dyDescent="0.25">
      <c r="A16" s="22" t="s">
        <v>77</v>
      </c>
      <c r="B16" s="7">
        <f t="shared" ref="B16:D16" si="3">SUM(B17:B18)</f>
        <v>8514740967</v>
      </c>
      <c r="C16" s="7">
        <f t="shared" si="3"/>
        <v>10017766012</v>
      </c>
      <c r="D16" s="7">
        <f t="shared" si="3"/>
        <v>11322375340</v>
      </c>
      <c r="E16" s="7">
        <f>SUM(E17:E18)</f>
        <v>10978996209</v>
      </c>
      <c r="F16" s="7">
        <f>SUM(F17:F18)</f>
        <v>11597258428</v>
      </c>
    </row>
    <row r="17" spans="1:6" x14ac:dyDescent="0.25">
      <c r="A17" t="s">
        <v>8</v>
      </c>
      <c r="B17" s="6">
        <v>8514740967</v>
      </c>
      <c r="C17" s="6">
        <v>10017766012</v>
      </c>
      <c r="D17" s="6">
        <v>11322375340</v>
      </c>
      <c r="E17" s="6">
        <v>10978996209</v>
      </c>
      <c r="F17" s="6">
        <v>11597258428</v>
      </c>
    </row>
    <row r="18" spans="1:6" x14ac:dyDescent="0.25">
      <c r="A18" t="s">
        <v>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25">
      <c r="A19" s="20" t="s">
        <v>78</v>
      </c>
      <c r="B19" s="6">
        <v>14636468</v>
      </c>
      <c r="C19" s="6">
        <v>22995717</v>
      </c>
      <c r="D19" s="6">
        <v>22860711</v>
      </c>
      <c r="E19" s="7">
        <v>26579123</v>
      </c>
      <c r="F19" s="6">
        <v>27226486</v>
      </c>
    </row>
    <row r="20" spans="1:6" x14ac:dyDescent="0.25">
      <c r="A20" s="20" t="s">
        <v>79</v>
      </c>
      <c r="B20" s="6">
        <v>755596333</v>
      </c>
      <c r="C20" s="6">
        <v>909229589</v>
      </c>
      <c r="D20" s="6">
        <v>999231983</v>
      </c>
      <c r="E20" s="7">
        <v>1194766018</v>
      </c>
      <c r="F20" s="6">
        <v>1107983257</v>
      </c>
    </row>
    <row r="21" spans="1:6" x14ac:dyDescent="0.25">
      <c r="A21" s="20" t="s">
        <v>80</v>
      </c>
      <c r="B21" s="6">
        <v>0</v>
      </c>
      <c r="C21" s="6">
        <v>0</v>
      </c>
      <c r="D21" s="6"/>
      <c r="E21" s="6">
        <v>0</v>
      </c>
      <c r="F21" s="6">
        <v>0</v>
      </c>
    </row>
    <row r="22" spans="1:6" x14ac:dyDescent="0.25">
      <c r="A22" s="1"/>
      <c r="B22" s="7">
        <f t="shared" ref="B22:D22" si="4">B6+B9+B13+B16+B19+B20</f>
        <v>9682396478</v>
      </c>
      <c r="C22" s="7">
        <f t="shared" si="4"/>
        <v>11486546499</v>
      </c>
      <c r="D22" s="7">
        <f t="shared" si="4"/>
        <v>13496845156</v>
      </c>
      <c r="E22" s="7">
        <f>E6+E9+E13+E16+E19+E20</f>
        <v>14017903146</v>
      </c>
      <c r="F22" s="7">
        <f>F6+F9+F13+F16+F19+F20</f>
        <v>13629571628</v>
      </c>
    </row>
    <row r="23" spans="1:6" x14ac:dyDescent="0.25">
      <c r="B23" s="6"/>
      <c r="C23" s="6"/>
      <c r="D23" s="6"/>
      <c r="E23" s="6"/>
      <c r="F23" s="6"/>
    </row>
    <row r="24" spans="1:6" x14ac:dyDescent="0.25">
      <c r="A24" s="19" t="s">
        <v>81</v>
      </c>
      <c r="B24" s="6"/>
      <c r="C24" s="6"/>
      <c r="D24" s="6"/>
      <c r="E24" s="6"/>
      <c r="F24" s="6"/>
    </row>
    <row r="25" spans="1:6" x14ac:dyDescent="0.25">
      <c r="A25" s="22" t="s">
        <v>82</v>
      </c>
      <c r="B25" s="6"/>
      <c r="C25" s="6"/>
      <c r="D25" s="6"/>
      <c r="E25" s="6"/>
      <c r="F25" s="6"/>
    </row>
    <row r="26" spans="1:6" x14ac:dyDescent="0.25">
      <c r="A26" s="22" t="s">
        <v>83</v>
      </c>
      <c r="B26" s="6">
        <v>2263333415</v>
      </c>
      <c r="C26" s="6">
        <v>2961420884</v>
      </c>
      <c r="D26" s="6">
        <v>3795651734</v>
      </c>
      <c r="E26" s="7">
        <v>4413677145</v>
      </c>
      <c r="F26" s="6">
        <v>3708371507</v>
      </c>
    </row>
    <row r="27" spans="1:6" x14ac:dyDescent="0.25">
      <c r="A27" s="22" t="s">
        <v>84</v>
      </c>
      <c r="B27" s="7">
        <f t="shared" ref="B27:D27" si="5">SUM(B28:B33)</f>
        <v>4560700276</v>
      </c>
      <c r="C27" s="7">
        <f t="shared" si="5"/>
        <v>5110157991</v>
      </c>
      <c r="D27" s="7">
        <f t="shared" si="5"/>
        <v>6292635134</v>
      </c>
      <c r="E27" s="7">
        <f>SUM(E28:E33)</f>
        <v>6313014900</v>
      </c>
      <c r="F27" s="7">
        <f>SUM(F28:F33)</f>
        <v>6908499802</v>
      </c>
    </row>
    <row r="28" spans="1:6" x14ac:dyDescent="0.25">
      <c r="A28" t="s">
        <v>10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 x14ac:dyDescent="0.25">
      <c r="A29" t="s">
        <v>11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 x14ac:dyDescent="0.25">
      <c r="A30" t="s">
        <v>12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</row>
    <row r="31" spans="1:6" x14ac:dyDescent="0.25">
      <c r="A31" t="s">
        <v>13</v>
      </c>
      <c r="B31" s="6">
        <v>4560700276</v>
      </c>
      <c r="C31" s="6">
        <v>5110157991</v>
      </c>
      <c r="D31" s="6">
        <v>6292635134</v>
      </c>
      <c r="E31" s="6">
        <v>6313014900</v>
      </c>
      <c r="F31" s="6">
        <v>6908499802</v>
      </c>
    </row>
    <row r="32" spans="1:6" x14ac:dyDescent="0.25">
      <c r="A32" t="s">
        <v>14</v>
      </c>
      <c r="B32" s="6">
        <v>0</v>
      </c>
      <c r="C32" s="6">
        <v>0</v>
      </c>
      <c r="D32" s="6"/>
      <c r="E32" s="6">
        <v>0</v>
      </c>
      <c r="F32" s="6">
        <v>0</v>
      </c>
    </row>
    <row r="33" spans="1:6" x14ac:dyDescent="0.25">
      <c r="A33" t="s">
        <v>15</v>
      </c>
      <c r="B33" s="6">
        <v>0</v>
      </c>
      <c r="C33" s="6">
        <v>0</v>
      </c>
      <c r="D33" s="6"/>
      <c r="E33" s="6">
        <v>0</v>
      </c>
      <c r="F33" s="6">
        <v>0</v>
      </c>
    </row>
    <row r="34" spans="1:6" x14ac:dyDescent="0.25">
      <c r="A34" s="22" t="s">
        <v>85</v>
      </c>
      <c r="B34" s="6">
        <v>1085939111</v>
      </c>
      <c r="C34" s="6">
        <v>1334091903</v>
      </c>
      <c r="D34" s="6">
        <v>1282769201</v>
      </c>
      <c r="E34" s="7">
        <v>1226505530</v>
      </c>
      <c r="F34" s="6">
        <v>1967747653</v>
      </c>
    </row>
    <row r="35" spans="1:6" x14ac:dyDescent="0.25">
      <c r="A35" s="1"/>
      <c r="B35" s="7">
        <f t="shared" ref="B35:F35" si="6">B26+B27+B34</f>
        <v>7909972802</v>
      </c>
      <c r="C35" s="7">
        <f t="shared" si="6"/>
        <v>9405670778</v>
      </c>
      <c r="D35" s="7">
        <f t="shared" si="6"/>
        <v>11371056069</v>
      </c>
      <c r="E35" s="7">
        <f>E26+E27+E34</f>
        <v>11953197575</v>
      </c>
      <c r="F35" s="7">
        <f t="shared" si="6"/>
        <v>12584618962</v>
      </c>
    </row>
    <row r="36" spans="1:6" x14ac:dyDescent="0.25">
      <c r="B36" s="6"/>
      <c r="C36" s="6"/>
      <c r="D36" s="6"/>
      <c r="E36" s="6"/>
      <c r="F36" s="6"/>
    </row>
    <row r="37" spans="1:6" x14ac:dyDescent="0.25">
      <c r="A37" s="22" t="s">
        <v>86</v>
      </c>
      <c r="B37" s="7">
        <f t="shared" ref="B37:D37" si="7">SUM(B38:B41)</f>
        <v>1772423676</v>
      </c>
      <c r="C37" s="7">
        <f t="shared" si="7"/>
        <v>2080875721</v>
      </c>
      <c r="D37" s="7">
        <f t="shared" si="7"/>
        <v>2125789087</v>
      </c>
      <c r="E37" s="7">
        <f>SUM(E38:E41)</f>
        <v>2064705571</v>
      </c>
      <c r="F37" s="7">
        <f>SUM(F38:F41)</f>
        <v>1044952666</v>
      </c>
    </row>
    <row r="38" spans="1:6" x14ac:dyDescent="0.25">
      <c r="A38" t="s">
        <v>16</v>
      </c>
      <c r="B38" s="6">
        <v>1600617860</v>
      </c>
      <c r="C38" s="6">
        <v>1600617860</v>
      </c>
      <c r="D38" s="6">
        <v>1640633300</v>
      </c>
      <c r="E38" s="6">
        <v>1640633300</v>
      </c>
      <c r="F38" s="6">
        <v>1640633300</v>
      </c>
    </row>
    <row r="39" spans="1:6" x14ac:dyDescent="0.25">
      <c r="A39" t="s">
        <v>17</v>
      </c>
      <c r="B39" s="6">
        <v>119166523</v>
      </c>
      <c r="C39" s="6">
        <v>180856932</v>
      </c>
      <c r="D39" s="6">
        <v>221851962</v>
      </c>
      <c r="E39" s="6">
        <v>242447925</v>
      </c>
      <c r="F39" s="6">
        <v>242447925</v>
      </c>
    </row>
    <row r="40" spans="1:6" x14ac:dyDescent="0.25">
      <c r="A40" t="s">
        <v>18</v>
      </c>
      <c r="B40" s="6">
        <v>98743750</v>
      </c>
      <c r="C40" s="6">
        <v>98743750</v>
      </c>
      <c r="D40" s="6">
        <v>98743750</v>
      </c>
      <c r="E40" s="6">
        <v>98743750</v>
      </c>
      <c r="F40" s="6">
        <v>98743750</v>
      </c>
    </row>
    <row r="41" spans="1:6" x14ac:dyDescent="0.25">
      <c r="A41" t="s">
        <v>19</v>
      </c>
      <c r="B41" s="6">
        <v>-46104457</v>
      </c>
      <c r="C41" s="6">
        <v>200657179</v>
      </c>
      <c r="D41" s="6">
        <v>164560075</v>
      </c>
      <c r="E41" s="6">
        <v>82880596</v>
      </c>
      <c r="F41" s="6">
        <v>-936872309</v>
      </c>
    </row>
    <row r="42" spans="1:6" ht="15.75" x14ac:dyDescent="0.25">
      <c r="A42" s="5"/>
      <c r="B42" s="7">
        <f t="shared" ref="B42:D42" si="8">B35+B37</f>
        <v>9682396478</v>
      </c>
      <c r="C42" s="7">
        <f t="shared" si="8"/>
        <v>11486546499</v>
      </c>
      <c r="D42" s="7">
        <f t="shared" si="8"/>
        <v>13496845156</v>
      </c>
      <c r="E42" s="7">
        <f>E35+E37</f>
        <v>14017903146</v>
      </c>
      <c r="F42" s="7">
        <f>F35+F37</f>
        <v>13629571628</v>
      </c>
    </row>
    <row r="43" spans="1:6" x14ac:dyDescent="0.25">
      <c r="B43" s="6"/>
      <c r="C43" s="6"/>
      <c r="D43" s="6"/>
      <c r="E43" s="6"/>
      <c r="F43" s="6"/>
    </row>
    <row r="44" spans="1:6" x14ac:dyDescent="0.25">
      <c r="A44" s="23" t="s">
        <v>107</v>
      </c>
      <c r="B44" s="13">
        <f>B37/(B38/10)</f>
        <v>11.073371854041413</v>
      </c>
      <c r="C44" s="13">
        <f t="shared" ref="C44:F44" si="9">C37/(C38/10)</f>
        <v>13.000452968830425</v>
      </c>
      <c r="D44" s="13">
        <f t="shared" si="9"/>
        <v>12.957125074811049</v>
      </c>
      <c r="E44" s="13">
        <f t="shared" si="9"/>
        <v>12.58480838466463</v>
      </c>
      <c r="F44" s="13">
        <f t="shared" si="9"/>
        <v>6.3692030754221554</v>
      </c>
    </row>
    <row r="45" spans="1:6" x14ac:dyDescent="0.25">
      <c r="A45" s="23" t="s">
        <v>108</v>
      </c>
      <c r="B45" s="7">
        <f>B38/10</f>
        <v>160061786</v>
      </c>
      <c r="C45" s="7">
        <f t="shared" ref="C45:F45" si="10">C38/10</f>
        <v>160061786</v>
      </c>
      <c r="D45" s="7">
        <f t="shared" si="10"/>
        <v>164063330</v>
      </c>
      <c r="E45" s="7">
        <f t="shared" si="10"/>
        <v>164063330</v>
      </c>
      <c r="F45" s="7">
        <f t="shared" si="10"/>
        <v>164063330</v>
      </c>
    </row>
    <row r="46" spans="1:6" x14ac:dyDescent="0.25">
      <c r="B46" s="6"/>
      <c r="C46" s="6"/>
      <c r="D46" s="6"/>
      <c r="E46" s="6"/>
      <c r="F46" s="6"/>
    </row>
    <row r="47" spans="1:6" x14ac:dyDescent="0.25">
      <c r="A47" s="1"/>
      <c r="B47" s="7"/>
      <c r="C47" s="7"/>
      <c r="D47" s="7"/>
      <c r="E47" s="7"/>
      <c r="F47" s="7"/>
    </row>
    <row r="48" spans="1:6" x14ac:dyDescent="0.25">
      <c r="B48" s="6"/>
      <c r="C48" s="6"/>
      <c r="D48" s="6"/>
      <c r="E48" s="6"/>
      <c r="F48" s="6"/>
    </row>
    <row r="49" spans="1:6" x14ac:dyDescent="0.25">
      <c r="B49" s="6"/>
      <c r="C49" s="6"/>
      <c r="D49" s="6"/>
      <c r="E49" s="6"/>
      <c r="F49" s="6"/>
    </row>
    <row r="50" spans="1:6" x14ac:dyDescent="0.25">
      <c r="B50" s="6"/>
      <c r="C50" s="6"/>
      <c r="D50" s="6"/>
      <c r="E50" s="6"/>
      <c r="F50" s="6"/>
    </row>
    <row r="51" spans="1:6" x14ac:dyDescent="0.25">
      <c r="A51" s="1"/>
      <c r="B51" s="7"/>
      <c r="C51" s="7"/>
      <c r="D51" s="7"/>
      <c r="E51" s="7"/>
      <c r="F51" s="7"/>
    </row>
    <row r="52" spans="1:6" x14ac:dyDescent="0.25">
      <c r="B52" s="6"/>
      <c r="C52" s="6"/>
      <c r="D52" s="6"/>
      <c r="E52" s="6"/>
      <c r="F52" s="6"/>
    </row>
    <row r="53" spans="1:6" x14ac:dyDescent="0.25">
      <c r="B53" s="6"/>
      <c r="C53" s="6"/>
      <c r="D53" s="6"/>
      <c r="E53" s="6"/>
      <c r="F53" s="6"/>
    </row>
    <row r="54" spans="1:6" x14ac:dyDescent="0.25">
      <c r="B54" s="6"/>
      <c r="C54" s="6"/>
      <c r="D54" s="6"/>
      <c r="E54" s="6"/>
      <c r="F54" s="6"/>
    </row>
    <row r="55" spans="1:6" x14ac:dyDescent="0.25">
      <c r="B55" s="6"/>
      <c r="C55" s="6"/>
      <c r="D55" s="6"/>
      <c r="E55" s="6"/>
      <c r="F55" s="6"/>
    </row>
    <row r="56" spans="1:6" x14ac:dyDescent="0.25">
      <c r="B56" s="6"/>
      <c r="C56" s="6"/>
      <c r="D56" s="6"/>
      <c r="E56" s="6"/>
      <c r="F56" s="6"/>
    </row>
    <row r="57" spans="1:6" x14ac:dyDescent="0.25">
      <c r="B57" s="6"/>
      <c r="C57" s="6"/>
      <c r="D57" s="6"/>
      <c r="E57" s="6"/>
      <c r="F57" s="6"/>
    </row>
    <row r="58" spans="1:6" x14ac:dyDescent="0.25">
      <c r="B58" s="6"/>
      <c r="C58" s="6"/>
      <c r="D58" s="6"/>
      <c r="E58" s="6"/>
      <c r="F58" s="6"/>
    </row>
    <row r="59" spans="1:6" x14ac:dyDescent="0.25">
      <c r="B59" s="6"/>
      <c r="C59" s="6"/>
      <c r="D59" s="6"/>
      <c r="E59" s="6"/>
      <c r="F59" s="6"/>
    </row>
    <row r="60" spans="1:6" x14ac:dyDescent="0.25">
      <c r="B60" s="6"/>
      <c r="C60" s="6"/>
      <c r="D60" s="6"/>
      <c r="E60" s="6"/>
      <c r="F60" s="6"/>
    </row>
    <row r="61" spans="1:6" x14ac:dyDescent="0.25">
      <c r="B61" s="6"/>
      <c r="C61" s="6"/>
      <c r="D61" s="6"/>
      <c r="E61" s="6"/>
      <c r="F61" s="6"/>
    </row>
    <row r="62" spans="1:6" x14ac:dyDescent="0.25">
      <c r="B62" s="6"/>
      <c r="C62" s="6"/>
      <c r="D62" s="6"/>
      <c r="E62" s="6"/>
      <c r="F62" s="6"/>
    </row>
    <row r="63" spans="1:6" x14ac:dyDescent="0.25">
      <c r="A63" s="1"/>
      <c r="B63" s="7"/>
      <c r="C63" s="7"/>
      <c r="D63" s="7"/>
      <c r="E63" s="7"/>
      <c r="F63" s="7"/>
    </row>
    <row r="64" spans="1:6" x14ac:dyDescent="0.25">
      <c r="A64" s="1"/>
      <c r="B64" s="7"/>
      <c r="C64" s="7"/>
      <c r="D64" s="7"/>
      <c r="E64" s="7"/>
      <c r="F64" s="7"/>
    </row>
    <row r="65" spans="1:6" x14ac:dyDescent="0.25">
      <c r="B65" s="6"/>
      <c r="C65" s="6"/>
      <c r="D65" s="6"/>
      <c r="E65" s="6"/>
      <c r="F65" s="6"/>
    </row>
    <row r="66" spans="1:6" x14ac:dyDescent="0.25">
      <c r="B66" s="6"/>
      <c r="C66" s="6"/>
      <c r="D66" s="6"/>
      <c r="E66" s="6"/>
      <c r="F66" s="6"/>
    </row>
    <row r="67" spans="1:6" x14ac:dyDescent="0.25">
      <c r="B67" s="6"/>
      <c r="C67" s="6"/>
      <c r="D67" s="6"/>
      <c r="E67" s="6"/>
      <c r="F67" s="6"/>
    </row>
    <row r="68" spans="1:6" x14ac:dyDescent="0.25">
      <c r="B68" s="6"/>
      <c r="C68" s="6"/>
      <c r="D68" s="6"/>
      <c r="E68" s="6"/>
      <c r="F68" s="6"/>
    </row>
    <row r="69" spans="1:6" x14ac:dyDescent="0.25">
      <c r="A69" s="1"/>
      <c r="B69" s="7"/>
      <c r="C69" s="7"/>
      <c r="D69" s="7"/>
      <c r="E69" s="7"/>
      <c r="F69" s="7"/>
    </row>
    <row r="70" spans="1:6" x14ac:dyDescent="0.25">
      <c r="A70" s="1"/>
      <c r="B70" s="7"/>
      <c r="C70" s="7"/>
      <c r="D70" s="7"/>
      <c r="E70" s="7"/>
      <c r="F70" s="7"/>
    </row>
    <row r="71" spans="1:6" x14ac:dyDescent="0.25">
      <c r="A71" s="1"/>
      <c r="B71" s="6"/>
      <c r="C71" s="6"/>
      <c r="D71" s="6"/>
      <c r="E71" s="6"/>
      <c r="F71" s="6"/>
    </row>
    <row r="72" spans="1:6" x14ac:dyDescent="0.25">
      <c r="A72" s="1"/>
      <c r="B72" s="6"/>
      <c r="C72" s="6"/>
      <c r="D72" s="6"/>
      <c r="E72" s="6"/>
      <c r="F72" s="6"/>
    </row>
    <row r="73" spans="1:6" x14ac:dyDescent="0.25">
      <c r="A73" s="1"/>
      <c r="B73" s="6"/>
      <c r="C73" s="6"/>
      <c r="D73" s="6"/>
      <c r="E73" s="6"/>
      <c r="F73" s="6"/>
    </row>
    <row r="74" spans="1:6" x14ac:dyDescent="0.25">
      <c r="A74" s="1"/>
      <c r="B74" s="7"/>
      <c r="C74" s="7"/>
      <c r="D74" s="7"/>
      <c r="E74" s="7"/>
      <c r="F74" s="7"/>
    </row>
    <row r="75" spans="1:6" ht="15.75" x14ac:dyDescent="0.25">
      <c r="A75" s="5"/>
      <c r="B75" s="7"/>
      <c r="C75" s="7"/>
      <c r="D75" s="7"/>
      <c r="E75" s="7"/>
      <c r="F75" s="6"/>
    </row>
    <row r="76" spans="1:6" x14ac:dyDescent="0.25">
      <c r="A76" s="1"/>
      <c r="B76" s="6"/>
      <c r="C76" s="6"/>
      <c r="D76" s="6"/>
      <c r="E76" s="6"/>
      <c r="F76" s="6"/>
    </row>
    <row r="77" spans="1:6" ht="18.75" x14ac:dyDescent="0.3">
      <c r="A77" s="11"/>
      <c r="B77" s="9"/>
      <c r="C77" s="9"/>
      <c r="D77" s="9"/>
      <c r="E77" s="9"/>
      <c r="F77" s="9"/>
    </row>
    <row r="78" spans="1:6" x14ac:dyDescent="0.25">
      <c r="B78" s="6"/>
      <c r="C78" s="6"/>
      <c r="D78" s="6"/>
      <c r="E78" s="6"/>
      <c r="F78" s="6"/>
    </row>
    <row r="79" spans="1:6" x14ac:dyDescent="0.25">
      <c r="A79" s="1"/>
      <c r="B79" s="6"/>
      <c r="C79" s="6"/>
      <c r="D79" s="6"/>
      <c r="E79" s="6"/>
      <c r="F79" s="6"/>
    </row>
    <row r="80" spans="1:6" x14ac:dyDescent="0.25">
      <c r="B80" s="6"/>
      <c r="C80" s="6"/>
      <c r="D80" s="6"/>
      <c r="E80" s="6"/>
      <c r="F80" s="6"/>
    </row>
    <row r="81" spans="1:6" x14ac:dyDescent="0.25">
      <c r="A81" s="1"/>
      <c r="B81" s="6"/>
      <c r="C81" s="6"/>
      <c r="D81" s="6"/>
      <c r="E81" s="6"/>
      <c r="F81" s="6"/>
    </row>
    <row r="82" spans="1:6" x14ac:dyDescent="0.25">
      <c r="B82" s="6"/>
      <c r="C82" s="6"/>
      <c r="D82" s="6"/>
      <c r="E82" s="6"/>
      <c r="F82" s="6"/>
    </row>
    <row r="83" spans="1:6" x14ac:dyDescent="0.25">
      <c r="A83" s="3"/>
      <c r="B83" s="6"/>
      <c r="C83" s="6"/>
      <c r="D83" s="6"/>
      <c r="E83" s="6"/>
      <c r="F83" s="6"/>
    </row>
    <row r="84" spans="1:6" x14ac:dyDescent="0.25">
      <c r="B84" s="6"/>
      <c r="C84" s="6"/>
      <c r="D84" s="6"/>
      <c r="E84" s="6"/>
      <c r="F84" s="6"/>
    </row>
    <row r="85" spans="1:6" x14ac:dyDescent="0.25">
      <c r="A85" s="3"/>
      <c r="B85" s="6"/>
      <c r="C85" s="6"/>
      <c r="D85" s="6"/>
      <c r="E85" s="6"/>
      <c r="F85" s="6"/>
    </row>
    <row r="86" spans="1:6" x14ac:dyDescent="0.25">
      <c r="A86" s="3"/>
      <c r="B86" s="6"/>
      <c r="C86" s="6"/>
      <c r="D86" s="6"/>
      <c r="E86" s="6"/>
      <c r="F86" s="6"/>
    </row>
    <row r="87" spans="1:6" x14ac:dyDescent="0.25">
      <c r="A87" s="3"/>
      <c r="B87" s="6"/>
      <c r="C87" s="6"/>
      <c r="D87" s="6"/>
      <c r="E87" s="6"/>
      <c r="F87" s="6"/>
    </row>
    <row r="88" spans="1:6" x14ac:dyDescent="0.25">
      <c r="A88" s="4"/>
      <c r="B88" s="7"/>
      <c r="C88" s="7"/>
      <c r="D88" s="7"/>
      <c r="E88" s="7"/>
      <c r="F88" s="7"/>
    </row>
    <row r="89" spans="1:6" x14ac:dyDescent="0.25">
      <c r="A89" s="1"/>
      <c r="B89" s="6"/>
      <c r="C89" s="6"/>
      <c r="D89" s="6"/>
      <c r="E89" s="6"/>
      <c r="F89" s="6"/>
    </row>
    <row r="90" spans="1:6" x14ac:dyDescent="0.25">
      <c r="A90" s="3"/>
      <c r="B90" s="6"/>
      <c r="C90" s="6"/>
      <c r="D90" s="6"/>
      <c r="E90" s="6"/>
      <c r="F90" s="6"/>
    </row>
    <row r="91" spans="1:6" x14ac:dyDescent="0.25">
      <c r="A91" s="3"/>
      <c r="B91" s="6"/>
      <c r="C91" s="6"/>
      <c r="D91" s="6"/>
      <c r="E91" s="6"/>
      <c r="F91" s="6"/>
    </row>
    <row r="92" spans="1:6" x14ac:dyDescent="0.25">
      <c r="A92" s="3"/>
      <c r="B92" s="6"/>
      <c r="C92" s="6"/>
      <c r="D92" s="6"/>
      <c r="E92" s="6"/>
      <c r="F92" s="6"/>
    </row>
    <row r="93" spans="1:6" x14ac:dyDescent="0.25">
      <c r="A93" s="3"/>
      <c r="B93" s="6"/>
      <c r="C93" s="6"/>
      <c r="D93" s="6"/>
      <c r="E93" s="6"/>
      <c r="F93" s="6"/>
    </row>
    <row r="94" spans="1:6" x14ac:dyDescent="0.25">
      <c r="A94" s="3"/>
      <c r="B94" s="6"/>
      <c r="C94" s="6"/>
      <c r="D94" s="6"/>
      <c r="E94" s="6"/>
      <c r="F94" s="6"/>
    </row>
    <row r="95" spans="1:6" x14ac:dyDescent="0.25">
      <c r="A95" s="3"/>
      <c r="B95" s="6"/>
      <c r="C95" s="6"/>
      <c r="D95" s="6"/>
      <c r="E95" s="6"/>
      <c r="F95" s="6"/>
    </row>
    <row r="96" spans="1:6" x14ac:dyDescent="0.25">
      <c r="A96" s="3"/>
      <c r="B96" s="6"/>
      <c r="C96" s="6"/>
      <c r="D96" s="6"/>
      <c r="E96" s="6"/>
      <c r="F96" s="6"/>
    </row>
    <row r="97" spans="1:6" x14ac:dyDescent="0.25">
      <c r="A97" s="3"/>
      <c r="B97" s="6"/>
      <c r="C97" s="6"/>
      <c r="D97" s="6"/>
      <c r="E97" s="6"/>
      <c r="F97" s="6"/>
    </row>
    <row r="98" spans="1:6" x14ac:dyDescent="0.25">
      <c r="A98" s="3"/>
      <c r="B98" s="6"/>
      <c r="C98" s="6"/>
      <c r="D98" s="6"/>
      <c r="E98" s="6"/>
      <c r="F98" s="6"/>
    </row>
    <row r="99" spans="1:6" x14ac:dyDescent="0.25">
      <c r="A99" s="1"/>
      <c r="B99" s="7"/>
      <c r="C99" s="7"/>
      <c r="D99" s="7"/>
      <c r="E99" s="7"/>
      <c r="F99" s="7"/>
    </row>
    <row r="100" spans="1:6" x14ac:dyDescent="0.25">
      <c r="A100" s="1"/>
      <c r="B100" s="7"/>
      <c r="C100" s="7"/>
      <c r="D100" s="7"/>
      <c r="E100" s="7"/>
      <c r="F100" s="7"/>
    </row>
    <row r="101" spans="1:6" x14ac:dyDescent="0.25">
      <c r="A101" s="1"/>
      <c r="B101" s="6"/>
      <c r="C101" s="6"/>
      <c r="D101" s="6"/>
      <c r="E101" s="6"/>
      <c r="F101" s="6"/>
    </row>
    <row r="102" spans="1:6" x14ac:dyDescent="0.25">
      <c r="B102" s="6"/>
      <c r="C102" s="6"/>
      <c r="D102" s="6"/>
      <c r="E102" s="6"/>
      <c r="F102" s="6"/>
    </row>
    <row r="103" spans="1:6" x14ac:dyDescent="0.25">
      <c r="A103" s="3"/>
      <c r="B103" s="6"/>
      <c r="C103" s="6"/>
      <c r="D103" s="6"/>
      <c r="E103" s="6"/>
      <c r="F103" s="6"/>
    </row>
    <row r="104" spans="1:6" x14ac:dyDescent="0.25">
      <c r="B104" s="6"/>
      <c r="C104" s="6"/>
      <c r="D104" s="6"/>
      <c r="E104" s="6"/>
      <c r="F104" s="6"/>
    </row>
    <row r="105" spans="1:6" x14ac:dyDescent="0.25">
      <c r="A105" s="4"/>
      <c r="B105" s="6"/>
      <c r="C105" s="6"/>
      <c r="D105" s="6"/>
      <c r="E105" s="6"/>
      <c r="F105" s="6"/>
    </row>
    <row r="106" spans="1:6" x14ac:dyDescent="0.25">
      <c r="B106" s="6"/>
      <c r="C106" s="6"/>
      <c r="D106" s="6"/>
      <c r="E106" s="6"/>
      <c r="F106" s="6"/>
    </row>
    <row r="107" spans="1:6" x14ac:dyDescent="0.25">
      <c r="A107" s="1"/>
      <c r="B107" s="7"/>
      <c r="C107" s="7"/>
      <c r="D107" s="7"/>
      <c r="E107" s="7"/>
      <c r="F107" s="7"/>
    </row>
    <row r="108" spans="1:6" x14ac:dyDescent="0.25">
      <c r="B108" s="6"/>
      <c r="C108" s="6"/>
      <c r="D108" s="6"/>
      <c r="E108" s="6"/>
      <c r="F108" s="6"/>
    </row>
    <row r="109" spans="1:6" x14ac:dyDescent="0.25">
      <c r="A109" s="1"/>
      <c r="B109" s="6"/>
      <c r="C109" s="6"/>
      <c r="D109" s="6"/>
      <c r="E109" s="6"/>
      <c r="F109" s="6"/>
    </row>
    <row r="110" spans="1:6" x14ac:dyDescent="0.25">
      <c r="A110" s="2"/>
      <c r="B110" s="6"/>
      <c r="C110" s="6"/>
      <c r="D110" s="6"/>
      <c r="E110" s="6"/>
      <c r="F110" s="6"/>
    </row>
    <row r="111" spans="1:6" x14ac:dyDescent="0.25">
      <c r="A111" s="8"/>
      <c r="B111" s="6"/>
      <c r="C111" s="6"/>
      <c r="D111" s="6"/>
      <c r="E111" s="6"/>
      <c r="F111" s="6"/>
    </row>
    <row r="112" spans="1:6" x14ac:dyDescent="0.25">
      <c r="B112" s="6"/>
      <c r="C112" s="6"/>
      <c r="D112" s="6"/>
      <c r="E112" s="6"/>
      <c r="F112" s="6"/>
    </row>
    <row r="113" spans="1:6" x14ac:dyDescent="0.25">
      <c r="A113" s="3"/>
      <c r="B113" s="6"/>
      <c r="C113" s="6"/>
      <c r="D113" s="6"/>
      <c r="E113" s="6"/>
      <c r="F113" s="6"/>
    </row>
    <row r="114" spans="1:6" x14ac:dyDescent="0.25">
      <c r="B114" s="6"/>
      <c r="C114" s="6"/>
      <c r="D114" s="6"/>
      <c r="E114" s="6"/>
      <c r="F114" s="6"/>
    </row>
    <row r="115" spans="1:6" x14ac:dyDescent="0.25">
      <c r="A115" s="1"/>
      <c r="B115" s="7"/>
      <c r="C115" s="7"/>
      <c r="D115" s="7"/>
      <c r="E115" s="7"/>
      <c r="F115" s="7"/>
    </row>
    <row r="116" spans="1:6" x14ac:dyDescent="0.25">
      <c r="A116" s="1"/>
      <c r="B116" s="7"/>
      <c r="C116" s="7"/>
      <c r="D116" s="7"/>
      <c r="E116" s="7"/>
      <c r="F116" s="7"/>
    </row>
    <row r="117" spans="1:6" x14ac:dyDescent="0.25">
      <c r="A117" s="1"/>
      <c r="B117" s="6"/>
      <c r="C117" s="6"/>
      <c r="D117" s="6"/>
      <c r="E117" s="6"/>
      <c r="F117" s="6"/>
    </row>
    <row r="118" spans="1:6" x14ac:dyDescent="0.25">
      <c r="B118" s="6"/>
      <c r="C118" s="6"/>
      <c r="D118" s="6"/>
      <c r="E118" s="6"/>
      <c r="F118" s="6"/>
    </row>
    <row r="119" spans="1:6" x14ac:dyDescent="0.25">
      <c r="A119" s="1"/>
      <c r="B119" s="7"/>
      <c r="C119" s="7"/>
      <c r="D119" s="7"/>
      <c r="E119" s="7"/>
      <c r="F119" s="7"/>
    </row>
    <row r="120" spans="1:6" x14ac:dyDescent="0.25">
      <c r="B120" s="6"/>
      <c r="C120" s="6"/>
      <c r="D120" s="6"/>
      <c r="E120" s="6"/>
      <c r="F120" s="6"/>
    </row>
    <row r="121" spans="1:6" x14ac:dyDescent="0.25">
      <c r="B121" s="6"/>
      <c r="C121" s="6"/>
      <c r="D121" s="6"/>
      <c r="E121" s="6"/>
      <c r="F1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44.7109375" customWidth="1"/>
    <col min="2" max="3" width="14.28515625" bestFit="1" customWidth="1"/>
    <col min="4" max="6" width="15" bestFit="1" customWidth="1"/>
  </cols>
  <sheetData>
    <row r="1" spans="1:7" x14ac:dyDescent="0.25">
      <c r="A1" s="1" t="s">
        <v>0</v>
      </c>
    </row>
    <row r="2" spans="1:7" x14ac:dyDescent="0.25">
      <c r="A2" s="1" t="s">
        <v>116</v>
      </c>
    </row>
    <row r="3" spans="1:7" x14ac:dyDescent="0.25">
      <c r="A3" t="s">
        <v>72</v>
      </c>
    </row>
    <row r="4" spans="1:7" x14ac:dyDescent="0.25">
      <c r="A4" s="18"/>
      <c r="B4" s="18">
        <v>2013</v>
      </c>
      <c r="C4" s="18">
        <v>2014</v>
      </c>
      <c r="D4" s="18">
        <v>2015</v>
      </c>
      <c r="E4" s="18">
        <v>2016</v>
      </c>
      <c r="F4" s="18">
        <v>2017</v>
      </c>
      <c r="G4" s="18"/>
    </row>
    <row r="5" spans="1:7" ht="15.75" x14ac:dyDescent="0.25">
      <c r="A5" s="23" t="s">
        <v>105</v>
      </c>
      <c r="B5" s="10"/>
      <c r="C5" s="10"/>
      <c r="D5" s="10"/>
      <c r="E5" s="10"/>
      <c r="F5" s="10"/>
    </row>
    <row r="6" spans="1:7" x14ac:dyDescent="0.25">
      <c r="A6" s="22" t="s">
        <v>106</v>
      </c>
      <c r="B6" s="7">
        <f>B7-B8</f>
        <v>253290979</v>
      </c>
      <c r="C6" s="7">
        <f>C7-C8</f>
        <v>444380532</v>
      </c>
      <c r="D6" s="7">
        <f>D7-D8</f>
        <v>289333879</v>
      </c>
      <c r="E6" s="7">
        <f>E7-E8</f>
        <v>30921478</v>
      </c>
      <c r="F6" s="7">
        <f>F7-F8</f>
        <v>-293155055</v>
      </c>
    </row>
    <row r="7" spans="1:7" x14ac:dyDescent="0.25">
      <c r="A7" t="s">
        <v>20</v>
      </c>
      <c r="B7" s="6">
        <v>1144148365</v>
      </c>
      <c r="C7" s="6">
        <v>1403787255</v>
      </c>
      <c r="D7" s="6">
        <v>1326146537</v>
      </c>
      <c r="E7" s="6">
        <v>1046426417</v>
      </c>
      <c r="F7" s="6">
        <v>798911680</v>
      </c>
    </row>
    <row r="8" spans="1:7" x14ac:dyDescent="0.25">
      <c r="A8" t="s">
        <v>21</v>
      </c>
      <c r="B8" s="6">
        <v>890857386</v>
      </c>
      <c r="C8" s="6">
        <v>959406723</v>
      </c>
      <c r="D8" s="6">
        <v>1036812658</v>
      </c>
      <c r="E8" s="6">
        <v>1015504939</v>
      </c>
      <c r="F8" s="6">
        <v>1092066735</v>
      </c>
    </row>
    <row r="9" spans="1:7" x14ac:dyDescent="0.25">
      <c r="B9" s="6"/>
      <c r="C9" s="6"/>
      <c r="D9" s="6"/>
      <c r="E9" s="6"/>
      <c r="F9" s="6"/>
    </row>
    <row r="10" spans="1:7" x14ac:dyDescent="0.25">
      <c r="A10" t="s">
        <v>22</v>
      </c>
      <c r="B10" s="6">
        <v>-14489452</v>
      </c>
      <c r="C10" s="6">
        <v>10550119</v>
      </c>
      <c r="D10" s="6">
        <v>7334299</v>
      </c>
      <c r="E10" s="6">
        <v>4557349</v>
      </c>
      <c r="F10" s="6">
        <v>-12637743</v>
      </c>
    </row>
    <row r="11" spans="1:7" x14ac:dyDescent="0.25">
      <c r="A11" t="s">
        <v>23</v>
      </c>
      <c r="B11" s="6">
        <v>0</v>
      </c>
      <c r="C11" s="6">
        <v>0</v>
      </c>
      <c r="D11" s="6">
        <v>0</v>
      </c>
      <c r="E11" s="6">
        <v>2009250</v>
      </c>
      <c r="F11" s="6">
        <v>0</v>
      </c>
    </row>
    <row r="12" spans="1:7" x14ac:dyDescent="0.25">
      <c r="A12" t="s">
        <v>24</v>
      </c>
      <c r="B12" s="6">
        <v>95971303</v>
      </c>
      <c r="C12" s="6">
        <v>122053586</v>
      </c>
      <c r="D12" s="6">
        <v>128694930</v>
      </c>
      <c r="E12" s="6">
        <v>122303475</v>
      </c>
      <c r="F12" s="6">
        <v>90811357</v>
      </c>
    </row>
    <row r="13" spans="1:7" x14ac:dyDescent="0.25">
      <c r="A13" s="1"/>
      <c r="B13" s="7">
        <f>SUM(B6,B10:B12)</f>
        <v>334772830</v>
      </c>
      <c r="C13" s="7">
        <f t="shared" ref="C13:F13" si="0">SUM(C6,C10:C12)</f>
        <v>576984237</v>
      </c>
      <c r="D13" s="7">
        <f t="shared" si="0"/>
        <v>425363108</v>
      </c>
      <c r="E13" s="7">
        <f t="shared" si="0"/>
        <v>159791552</v>
      </c>
      <c r="F13" s="7">
        <f t="shared" si="0"/>
        <v>-214981441</v>
      </c>
    </row>
    <row r="14" spans="1:7" x14ac:dyDescent="0.25">
      <c r="A14" s="23" t="s">
        <v>87</v>
      </c>
      <c r="B14" s="7"/>
      <c r="C14" s="7"/>
      <c r="D14" s="7"/>
      <c r="E14" s="7"/>
      <c r="F14" s="7"/>
    </row>
    <row r="15" spans="1:7" x14ac:dyDescent="0.25">
      <c r="A15" t="s">
        <v>25</v>
      </c>
      <c r="B15" s="6">
        <v>34223703</v>
      </c>
      <c r="C15" s="6">
        <v>59680298</v>
      </c>
      <c r="D15" s="6">
        <v>19104973</v>
      </c>
      <c r="E15" s="6">
        <v>55911516</v>
      </c>
      <c r="F15" s="6">
        <v>59643892</v>
      </c>
    </row>
    <row r="16" spans="1:7" x14ac:dyDescent="0.25">
      <c r="A16" t="s">
        <v>26</v>
      </c>
      <c r="B16" s="6">
        <v>9617100</v>
      </c>
      <c r="C16" s="6">
        <v>11388154</v>
      </c>
      <c r="D16" s="6">
        <v>12877585</v>
      </c>
      <c r="E16" s="6">
        <v>17721659</v>
      </c>
      <c r="F16" s="6">
        <v>17702482</v>
      </c>
    </row>
    <row r="17" spans="1:6" x14ac:dyDescent="0.25">
      <c r="A17" t="s">
        <v>27</v>
      </c>
      <c r="B17" s="6">
        <v>1839464</v>
      </c>
      <c r="C17" s="6">
        <v>3664053</v>
      </c>
      <c r="D17" s="6">
        <v>2771894</v>
      </c>
      <c r="E17" s="6">
        <v>4489409</v>
      </c>
      <c r="F17" s="6">
        <v>2891851</v>
      </c>
    </row>
    <row r="18" spans="1:6" x14ac:dyDescent="0.25">
      <c r="A18" t="s">
        <v>28</v>
      </c>
      <c r="B18" s="6">
        <v>956442</v>
      </c>
      <c r="C18" s="6">
        <v>1110379</v>
      </c>
      <c r="D18" s="6">
        <v>972535</v>
      </c>
      <c r="E18" s="6">
        <v>1448423</v>
      </c>
      <c r="F18" s="6">
        <v>1463718</v>
      </c>
    </row>
    <row r="19" spans="1:6" x14ac:dyDescent="0.25">
      <c r="A19" t="s">
        <v>29</v>
      </c>
      <c r="B19" s="6">
        <v>2836096</v>
      </c>
      <c r="C19" s="6">
        <v>4972638</v>
      </c>
      <c r="D19" s="6">
        <v>3318511</v>
      </c>
      <c r="E19" s="6">
        <v>2460133</v>
      </c>
      <c r="F19" s="6">
        <v>2068862</v>
      </c>
    </row>
    <row r="20" spans="1:6" x14ac:dyDescent="0.25">
      <c r="A20" t="s">
        <v>30</v>
      </c>
      <c r="B20" s="6">
        <v>5079544</v>
      </c>
      <c r="C20" s="6">
        <v>5803800</v>
      </c>
      <c r="D20" s="6">
        <v>6220800</v>
      </c>
      <c r="E20" s="6">
        <v>6820300</v>
      </c>
      <c r="F20" s="6">
        <v>7892000</v>
      </c>
    </row>
    <row r="21" spans="1:6" x14ac:dyDescent="0.25">
      <c r="A21" t="s">
        <v>31</v>
      </c>
      <c r="B21" s="6">
        <v>700000</v>
      </c>
      <c r="C21" s="6">
        <v>620000</v>
      </c>
      <c r="D21" s="6">
        <v>638000</v>
      </c>
      <c r="E21" s="6">
        <v>928000</v>
      </c>
      <c r="F21" s="6">
        <v>720000</v>
      </c>
    </row>
    <row r="22" spans="1:6" x14ac:dyDescent="0.25">
      <c r="A22" t="s">
        <v>32</v>
      </c>
      <c r="B22" s="6">
        <v>201250</v>
      </c>
      <c r="C22" s="6">
        <v>293250</v>
      </c>
      <c r="D22" s="6">
        <v>345000</v>
      </c>
      <c r="E22" s="6">
        <v>486450</v>
      </c>
      <c r="F22" s="6">
        <v>481850</v>
      </c>
    </row>
    <row r="23" spans="1:6" ht="30" x14ac:dyDescent="0.25">
      <c r="A23" s="2" t="s">
        <v>33</v>
      </c>
      <c r="B23" s="6">
        <v>0</v>
      </c>
      <c r="C23" s="6">
        <v>0</v>
      </c>
      <c r="D23" s="6">
        <v>6932652</v>
      </c>
      <c r="E23" s="6">
        <v>0</v>
      </c>
      <c r="F23" s="6">
        <v>0</v>
      </c>
    </row>
    <row r="24" spans="1:6" x14ac:dyDescent="0.25">
      <c r="A24" t="s">
        <v>34</v>
      </c>
      <c r="B24" s="6">
        <v>6072315</v>
      </c>
      <c r="C24" s="6">
        <v>6447550</v>
      </c>
      <c r="D24" s="6">
        <v>16225044</v>
      </c>
      <c r="E24" s="6">
        <v>7452474</v>
      </c>
      <c r="F24" s="6">
        <v>7982065</v>
      </c>
    </row>
    <row r="25" spans="1:6" x14ac:dyDescent="0.25">
      <c r="A25" t="s">
        <v>35</v>
      </c>
      <c r="B25" s="6">
        <v>46959195</v>
      </c>
      <c r="C25" s="6">
        <v>14199564</v>
      </c>
      <c r="D25" s="6"/>
      <c r="E25" s="6">
        <v>15760968</v>
      </c>
      <c r="F25" s="6">
        <v>15971105</v>
      </c>
    </row>
    <row r="26" spans="1:6" x14ac:dyDescent="0.25">
      <c r="A26" s="1"/>
      <c r="B26" s="7">
        <f t="shared" ref="B26:D26" si="1">SUM(B15:B25)</f>
        <v>108485109</v>
      </c>
      <c r="C26" s="7">
        <f t="shared" si="1"/>
        <v>108179686</v>
      </c>
      <c r="D26" s="7">
        <f t="shared" si="1"/>
        <v>69406994</v>
      </c>
      <c r="E26" s="7">
        <f>SUM(E15:E25)</f>
        <v>113479332</v>
      </c>
      <c r="F26" s="7">
        <f>SUM(F15:F25)</f>
        <v>116817825</v>
      </c>
    </row>
    <row r="27" spans="1:6" x14ac:dyDescent="0.25">
      <c r="A27" s="23" t="s">
        <v>88</v>
      </c>
      <c r="B27" s="7">
        <f>B13-B26</f>
        <v>226287721</v>
      </c>
      <c r="C27" s="7">
        <f>C13-C26</f>
        <v>468804551</v>
      </c>
      <c r="D27" s="7">
        <f>D13-D26</f>
        <v>355956114</v>
      </c>
      <c r="E27" s="7">
        <f>E13-E26</f>
        <v>46312220</v>
      </c>
      <c r="F27" s="7">
        <f>F13-F26</f>
        <v>-331799266</v>
      </c>
    </row>
    <row r="28" spans="1:6" x14ac:dyDescent="0.25">
      <c r="A28" s="20" t="s">
        <v>39</v>
      </c>
      <c r="B28" s="6"/>
      <c r="C28" s="6"/>
      <c r="D28" s="6"/>
      <c r="E28" s="6"/>
      <c r="F28" s="6"/>
    </row>
    <row r="29" spans="1:6" x14ac:dyDescent="0.25">
      <c r="A29" t="s">
        <v>36</v>
      </c>
      <c r="B29" s="6">
        <v>306992722</v>
      </c>
      <c r="C29" s="6">
        <v>38805277</v>
      </c>
      <c r="D29" s="6">
        <v>75383460</v>
      </c>
      <c r="E29" s="6">
        <v>22988471</v>
      </c>
      <c r="F29" s="6">
        <v>654867360</v>
      </c>
    </row>
    <row r="30" spans="1:6" ht="30" x14ac:dyDescent="0.25">
      <c r="A30" s="2" t="s">
        <v>37</v>
      </c>
      <c r="B30" s="6">
        <v>-16913051</v>
      </c>
      <c r="C30" s="6">
        <v>22442963</v>
      </c>
      <c r="D30" s="6">
        <v>37885840</v>
      </c>
      <c r="E30" s="6">
        <v>-12800216</v>
      </c>
      <c r="F30" s="6">
        <v>-50183373</v>
      </c>
    </row>
    <row r="31" spans="1:6" x14ac:dyDescent="0.25">
      <c r="A31" t="s">
        <v>38</v>
      </c>
      <c r="B31" s="6">
        <v>0</v>
      </c>
      <c r="C31" s="6">
        <v>0</v>
      </c>
      <c r="D31" s="6"/>
      <c r="E31" s="6">
        <v>0</v>
      </c>
      <c r="F31" s="6"/>
    </row>
    <row r="32" spans="1:6" x14ac:dyDescent="0.25">
      <c r="A32" s="1"/>
      <c r="B32" s="7">
        <f t="shared" ref="B32:D32" si="2">SUM(B29:B31)</f>
        <v>290079671</v>
      </c>
      <c r="C32" s="7">
        <f t="shared" si="2"/>
        <v>61248240</v>
      </c>
      <c r="D32" s="7">
        <f t="shared" si="2"/>
        <v>113269300</v>
      </c>
      <c r="E32" s="7">
        <f>SUM(E29:E31)</f>
        <v>10188255</v>
      </c>
      <c r="F32" s="7">
        <f>SUM(F29:F31)</f>
        <v>604683987</v>
      </c>
    </row>
    <row r="33" spans="1:7" x14ac:dyDescent="0.25">
      <c r="A33" s="23" t="s">
        <v>89</v>
      </c>
      <c r="B33" s="7">
        <f t="shared" ref="B33:D33" si="3">B27-B32</f>
        <v>-63791950</v>
      </c>
      <c r="C33" s="7">
        <f t="shared" si="3"/>
        <v>407556311</v>
      </c>
      <c r="D33" s="7">
        <f t="shared" si="3"/>
        <v>242686814</v>
      </c>
      <c r="E33" s="7">
        <f>E27-E32</f>
        <v>36123965</v>
      </c>
      <c r="F33" s="7">
        <f>F27-F32</f>
        <v>-936483253</v>
      </c>
    </row>
    <row r="34" spans="1:7" x14ac:dyDescent="0.25">
      <c r="A34" s="23" t="s">
        <v>90</v>
      </c>
      <c r="B34" s="6"/>
      <c r="C34" s="6"/>
      <c r="D34" s="6"/>
      <c r="E34" s="6"/>
      <c r="F34" s="6"/>
    </row>
    <row r="35" spans="1:7" x14ac:dyDescent="0.25">
      <c r="A35" s="3" t="s">
        <v>40</v>
      </c>
      <c r="B35" s="6">
        <v>5000000</v>
      </c>
      <c r="C35" s="6">
        <v>96595670</v>
      </c>
      <c r="D35" s="6">
        <v>39349378</v>
      </c>
      <c r="E35" s="6">
        <v>-66330573</v>
      </c>
      <c r="F35" s="6">
        <v>976968</v>
      </c>
    </row>
    <row r="36" spans="1:7" x14ac:dyDescent="0.25">
      <c r="A36" s="3" t="s">
        <v>41</v>
      </c>
      <c r="B36" s="6">
        <v>-659066</v>
      </c>
      <c r="C36" s="6">
        <v>2508596</v>
      </c>
      <c r="D36" s="6">
        <v>-1637716</v>
      </c>
      <c r="E36" s="6">
        <v>-525276</v>
      </c>
      <c r="F36" s="6">
        <v>261019</v>
      </c>
    </row>
    <row r="37" spans="1:7" x14ac:dyDescent="0.25">
      <c r="A37" s="1"/>
      <c r="B37" s="7">
        <f t="shared" ref="B37:D37" si="4">SUM(B35:B36)</f>
        <v>4340934</v>
      </c>
      <c r="C37" s="7">
        <f t="shared" si="4"/>
        <v>99104266</v>
      </c>
      <c r="D37" s="7">
        <f t="shared" si="4"/>
        <v>37711662</v>
      </c>
      <c r="E37" s="7">
        <f>SUM(E35:E36)</f>
        <v>-66855849</v>
      </c>
      <c r="F37" s="7">
        <f>SUM(F35:F36)</f>
        <v>1237987</v>
      </c>
    </row>
    <row r="38" spans="1:7" x14ac:dyDescent="0.25">
      <c r="A38" s="1" t="s">
        <v>91</v>
      </c>
      <c r="B38" s="7">
        <f t="shared" ref="B38:D38" si="5">B33-B37</f>
        <v>-68132884</v>
      </c>
      <c r="C38" s="7">
        <f t="shared" si="5"/>
        <v>308452045</v>
      </c>
      <c r="D38" s="7">
        <f t="shared" si="5"/>
        <v>204975152</v>
      </c>
      <c r="E38" s="7">
        <f>E33-E37</f>
        <v>102979814</v>
      </c>
      <c r="F38" s="7">
        <f>F33-F37</f>
        <v>-937721240</v>
      </c>
    </row>
    <row r="39" spans="1:7" x14ac:dyDescent="0.25">
      <c r="A39" s="24" t="s">
        <v>92</v>
      </c>
      <c r="B39" s="14">
        <f>B38/('1'!B38/10)</f>
        <v>-0.42566614869585423</v>
      </c>
      <c r="C39" s="14">
        <f>C38/('1'!C38/10)</f>
        <v>1.9270811147890103</v>
      </c>
      <c r="D39" s="14">
        <f>D38/('1'!D38/10)</f>
        <v>1.2493660344453572</v>
      </c>
      <c r="E39" s="14">
        <f>E38/('1'!E38/10)</f>
        <v>0.62768330985357912</v>
      </c>
      <c r="F39" s="14">
        <f>F38/('1'!F38/10)</f>
        <v>-5.7156053092424735</v>
      </c>
    </row>
    <row r="40" spans="1:7" x14ac:dyDescent="0.25">
      <c r="A40" s="24" t="s">
        <v>93</v>
      </c>
      <c r="B40" s="7">
        <f>'1'!B38/10</f>
        <v>160061786</v>
      </c>
      <c r="C40" s="7">
        <f>'1'!C38/10</f>
        <v>160061786</v>
      </c>
      <c r="D40" s="7">
        <f>'1'!D38/10</f>
        <v>164063330</v>
      </c>
      <c r="E40" s="7">
        <f>'1'!E38/10</f>
        <v>164063330</v>
      </c>
      <c r="F40" s="7">
        <f>'1'!F38/10</f>
        <v>164063330</v>
      </c>
      <c r="G40" s="7">
        <f>'1'!G38/10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40.85546875" customWidth="1"/>
    <col min="2" max="6" width="15" bestFit="1" customWidth="1"/>
  </cols>
  <sheetData>
    <row r="1" spans="1:7" x14ac:dyDescent="0.25">
      <c r="A1" s="1" t="s">
        <v>0</v>
      </c>
    </row>
    <row r="2" spans="1:7" x14ac:dyDescent="0.25">
      <c r="A2" s="1" t="s">
        <v>117</v>
      </c>
    </row>
    <row r="3" spans="1:7" x14ac:dyDescent="0.25">
      <c r="A3" t="s">
        <v>72</v>
      </c>
    </row>
    <row r="4" spans="1:7" x14ac:dyDescent="0.25">
      <c r="A4" s="18"/>
      <c r="B4" s="18">
        <v>2013</v>
      </c>
      <c r="C4" s="18">
        <v>2014</v>
      </c>
      <c r="D4" s="18">
        <v>2015</v>
      </c>
      <c r="E4" s="18">
        <v>2016</v>
      </c>
      <c r="F4" s="18">
        <v>2017</v>
      </c>
      <c r="G4" s="18"/>
    </row>
    <row r="5" spans="1:7" x14ac:dyDescent="0.25">
      <c r="A5" s="23" t="s">
        <v>94</v>
      </c>
      <c r="B5" s="18"/>
      <c r="C5" s="18"/>
      <c r="D5" s="18"/>
      <c r="E5" s="18"/>
      <c r="F5" s="18"/>
      <c r="G5" s="18"/>
    </row>
    <row r="6" spans="1:7" x14ac:dyDescent="0.25">
      <c r="A6" s="20" t="s">
        <v>95</v>
      </c>
      <c r="B6" s="6"/>
      <c r="C6" s="6"/>
      <c r="D6" s="6"/>
      <c r="E6" s="6"/>
      <c r="F6" s="6"/>
    </row>
    <row r="7" spans="1:7" x14ac:dyDescent="0.25">
      <c r="A7" t="s">
        <v>42</v>
      </c>
      <c r="B7" s="6">
        <v>1445664410</v>
      </c>
      <c r="C7" s="6">
        <v>1300027463</v>
      </c>
      <c r="D7" s="6">
        <v>1393895363</v>
      </c>
      <c r="E7" s="6">
        <v>1053523118</v>
      </c>
      <c r="F7" s="6">
        <v>826576028</v>
      </c>
    </row>
    <row r="8" spans="1:7" x14ac:dyDescent="0.25">
      <c r="A8" s="3" t="s">
        <v>43</v>
      </c>
      <c r="B8" s="6">
        <v>-792436218</v>
      </c>
      <c r="C8" s="6">
        <v>-949766215</v>
      </c>
      <c r="D8" s="6">
        <v>-1037115207</v>
      </c>
      <c r="E8" s="6">
        <v>-1025158970</v>
      </c>
      <c r="F8" s="6">
        <v>-1033461559</v>
      </c>
    </row>
    <row r="9" spans="1:7" x14ac:dyDescent="0.25">
      <c r="A9" t="s">
        <v>44</v>
      </c>
      <c r="B9" s="6">
        <v>2607569</v>
      </c>
      <c r="C9" s="6">
        <v>2597380</v>
      </c>
      <c r="D9" s="6">
        <v>4221435</v>
      </c>
      <c r="E9" s="6">
        <v>2508104</v>
      </c>
      <c r="F9" s="6">
        <v>4884839</v>
      </c>
    </row>
    <row r="10" spans="1:7" x14ac:dyDescent="0.25">
      <c r="A10" s="3" t="s">
        <v>45</v>
      </c>
      <c r="B10" s="6">
        <v>3750000</v>
      </c>
      <c r="C10" s="6">
        <v>0</v>
      </c>
      <c r="D10" s="6">
        <v>0</v>
      </c>
      <c r="E10" s="6">
        <v>2009250</v>
      </c>
      <c r="F10" s="6">
        <v>0</v>
      </c>
    </row>
    <row r="11" spans="1:7" x14ac:dyDescent="0.25">
      <c r="A11" t="s">
        <v>46</v>
      </c>
      <c r="B11" s="6">
        <v>34293</v>
      </c>
      <c r="C11" s="6">
        <v>0</v>
      </c>
      <c r="D11" s="6">
        <v>16558421</v>
      </c>
      <c r="E11" s="6">
        <v>600000</v>
      </c>
      <c r="F11" s="6">
        <v>2114540</v>
      </c>
    </row>
    <row r="12" spans="1:7" x14ac:dyDescent="0.25">
      <c r="A12" s="3" t="s">
        <v>47</v>
      </c>
      <c r="B12" s="6">
        <v>-46495316</v>
      </c>
      <c r="C12" s="6">
        <v>-49662042</v>
      </c>
      <c r="D12" s="6">
        <v>-37560306</v>
      </c>
      <c r="E12" s="6">
        <v>-78216060</v>
      </c>
      <c r="F12" s="6">
        <v>-22690631</v>
      </c>
    </row>
    <row r="13" spans="1:7" x14ac:dyDescent="0.25">
      <c r="A13" s="3" t="s">
        <v>48</v>
      </c>
      <c r="B13" s="6">
        <v>95887111</v>
      </c>
      <c r="C13" s="6">
        <v>119507001</v>
      </c>
      <c r="D13" s="6">
        <v>128694930</v>
      </c>
      <c r="E13" s="6">
        <v>122303475</v>
      </c>
      <c r="F13" s="6">
        <v>90811357</v>
      </c>
    </row>
    <row r="14" spans="1:7" x14ac:dyDescent="0.25">
      <c r="A14" s="3" t="s">
        <v>49</v>
      </c>
      <c r="B14" s="6">
        <v>-104309607</v>
      </c>
      <c r="C14" s="6">
        <v>-78497082</v>
      </c>
      <c r="D14" s="6">
        <v>-87269579</v>
      </c>
      <c r="E14" s="6">
        <v>-107178185</v>
      </c>
      <c r="F14" s="6">
        <v>-110040178</v>
      </c>
    </row>
    <row r="15" spans="1:7" x14ac:dyDescent="0.25">
      <c r="A15" s="4"/>
      <c r="B15" s="7">
        <f t="shared" ref="B15:D15" si="0">SUM(B7:B14)</f>
        <v>604702242</v>
      </c>
      <c r="C15" s="7">
        <f t="shared" si="0"/>
        <v>344206505</v>
      </c>
      <c r="D15" s="7">
        <f t="shared" si="0"/>
        <v>381425057</v>
      </c>
      <c r="E15" s="7">
        <f>SUM(E7:E14)</f>
        <v>-29609268</v>
      </c>
      <c r="F15" s="7">
        <f>SUM(F7:F14)</f>
        <v>-241805604</v>
      </c>
    </row>
    <row r="16" spans="1:7" x14ac:dyDescent="0.25">
      <c r="A16" s="22" t="s">
        <v>96</v>
      </c>
      <c r="B16" s="6"/>
      <c r="C16" s="6"/>
      <c r="D16" s="6"/>
      <c r="E16" s="6"/>
      <c r="F16" s="6"/>
    </row>
    <row r="17" spans="1:6" x14ac:dyDescent="0.25">
      <c r="A17" s="3" t="s">
        <v>50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</row>
    <row r="18" spans="1:6" x14ac:dyDescent="0.25">
      <c r="A18" s="3" t="s">
        <v>51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25">
      <c r="A19" s="3" t="s">
        <v>52</v>
      </c>
      <c r="B19" s="6">
        <v>-3229753375</v>
      </c>
      <c r="C19" s="6">
        <v>-1601605704</v>
      </c>
      <c r="D19" s="6">
        <v>-1304609328</v>
      </c>
      <c r="E19" s="6">
        <v>342894410</v>
      </c>
      <c r="F19" s="6">
        <v>-635583871</v>
      </c>
    </row>
    <row r="20" spans="1:6" x14ac:dyDescent="0.25">
      <c r="A20" s="3" t="s">
        <v>53</v>
      </c>
      <c r="B20" s="6">
        <v>-19562669</v>
      </c>
      <c r="C20" s="6">
        <v>3753478</v>
      </c>
      <c r="D20" s="6">
        <v>-128107656</v>
      </c>
      <c r="E20" s="6">
        <v>-145309943</v>
      </c>
      <c r="F20" s="6">
        <v>9718088</v>
      </c>
    </row>
    <row r="21" spans="1:6" x14ac:dyDescent="0.25">
      <c r="A21" s="3" t="s">
        <v>54</v>
      </c>
      <c r="B21" s="6">
        <v>2130676357</v>
      </c>
      <c r="C21" s="6">
        <v>549457715</v>
      </c>
      <c r="D21" s="6">
        <v>1182477143</v>
      </c>
      <c r="E21" s="6">
        <v>20379766</v>
      </c>
      <c r="F21" s="6">
        <v>595484902</v>
      </c>
    </row>
    <row r="22" spans="1:6" x14ac:dyDescent="0.25">
      <c r="A22" s="3" t="s">
        <v>55</v>
      </c>
      <c r="B22" s="6">
        <v>119248666</v>
      </c>
      <c r="C22" s="6">
        <v>319624800</v>
      </c>
      <c r="D22" s="6">
        <v>93031815</v>
      </c>
      <c r="E22" s="6">
        <v>86623131</v>
      </c>
      <c r="F22" s="6">
        <v>-64209306</v>
      </c>
    </row>
    <row r="23" spans="1:6" x14ac:dyDescent="0.25">
      <c r="A23" s="3" t="s">
        <v>56</v>
      </c>
      <c r="B23" s="6">
        <v>34848447</v>
      </c>
      <c r="C23" s="6">
        <v>209916095</v>
      </c>
      <c r="D23" s="6">
        <v>-187088106</v>
      </c>
      <c r="E23" s="6">
        <v>15150313</v>
      </c>
      <c r="F23" s="6">
        <v>-20917237</v>
      </c>
    </row>
    <row r="24" spans="1:6" x14ac:dyDescent="0.25">
      <c r="A24" s="3" t="s">
        <v>57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</row>
    <row r="25" spans="1:6" x14ac:dyDescent="0.25">
      <c r="A25" s="3" t="s">
        <v>58</v>
      </c>
      <c r="B25" s="6">
        <v>50286820</v>
      </c>
      <c r="C25" s="6">
        <v>-20155395</v>
      </c>
      <c r="D25" s="6">
        <v>8881767</v>
      </c>
      <c r="E25" s="6">
        <v>17293223</v>
      </c>
      <c r="F25" s="6">
        <v>185010822</v>
      </c>
    </row>
    <row r="26" spans="1:6" x14ac:dyDescent="0.25">
      <c r="A26" s="1"/>
      <c r="B26" s="7">
        <f t="shared" ref="B26:D26" si="1">SUM(B19:B25)</f>
        <v>-914255754</v>
      </c>
      <c r="C26" s="7">
        <f t="shared" si="1"/>
        <v>-539009011</v>
      </c>
      <c r="D26" s="7">
        <f t="shared" si="1"/>
        <v>-335414365</v>
      </c>
      <c r="E26" s="7">
        <f>SUM(E19:E25)</f>
        <v>337030900</v>
      </c>
      <c r="F26" s="7">
        <f>SUM(F19:F25)</f>
        <v>69503398</v>
      </c>
    </row>
    <row r="27" spans="1:6" x14ac:dyDescent="0.25">
      <c r="A27" s="1"/>
      <c r="B27" s="7">
        <f t="shared" ref="B27:D27" si="2">B15+B26</f>
        <v>-309553512</v>
      </c>
      <c r="C27" s="7">
        <f t="shared" si="2"/>
        <v>-194802506</v>
      </c>
      <c r="D27" s="7">
        <f t="shared" si="2"/>
        <v>46010692</v>
      </c>
      <c r="E27" s="7">
        <f>E15+E26</f>
        <v>307421632</v>
      </c>
      <c r="F27" s="7">
        <f>F15+F26</f>
        <v>-172302206</v>
      </c>
    </row>
    <row r="28" spans="1:6" x14ac:dyDescent="0.25">
      <c r="A28" s="23" t="s">
        <v>97</v>
      </c>
      <c r="B28" s="6"/>
      <c r="C28" s="6"/>
      <c r="D28" s="6"/>
      <c r="E28" s="6"/>
      <c r="F28" s="6"/>
    </row>
    <row r="29" spans="1:6" x14ac:dyDescent="0.25">
      <c r="A29" t="s">
        <v>59</v>
      </c>
      <c r="B29" s="6">
        <v>637822164</v>
      </c>
      <c r="C29" s="6">
        <v>649106893</v>
      </c>
      <c r="D29" s="6">
        <v>874537441</v>
      </c>
      <c r="E29" s="6">
        <v>253691777</v>
      </c>
      <c r="F29" s="6">
        <v>269145304</v>
      </c>
    </row>
    <row r="30" spans="1:6" x14ac:dyDescent="0.25">
      <c r="A30" s="3" t="s">
        <v>60</v>
      </c>
      <c r="B30" s="6">
        <v>-621849444</v>
      </c>
      <c r="C30" s="6">
        <v>-771104746</v>
      </c>
      <c r="D30" s="6">
        <v>-936698844</v>
      </c>
      <c r="E30" s="6">
        <v>-152161476</v>
      </c>
      <c r="F30" s="6">
        <v>-166754080</v>
      </c>
    </row>
    <row r="31" spans="1:6" ht="30" x14ac:dyDescent="0.25">
      <c r="A31" s="2" t="s">
        <v>61</v>
      </c>
      <c r="B31" s="6">
        <v>-307040</v>
      </c>
      <c r="C31" s="6">
        <v>-13372690</v>
      </c>
      <c r="D31" s="6">
        <v>-5914161</v>
      </c>
      <c r="E31" s="6">
        <v>-10042238</v>
      </c>
      <c r="F31" s="6">
        <v>-7287110</v>
      </c>
    </row>
    <row r="32" spans="1:6" ht="30" x14ac:dyDescent="0.25">
      <c r="A32" s="8" t="s">
        <v>62</v>
      </c>
      <c r="B32" s="6">
        <v>90600</v>
      </c>
      <c r="C32" s="6">
        <v>2546588</v>
      </c>
      <c r="D32" s="6">
        <v>0</v>
      </c>
      <c r="E32" s="6">
        <v>0</v>
      </c>
      <c r="F32" s="6">
        <v>2</v>
      </c>
    </row>
    <row r="33" spans="1:6" x14ac:dyDescent="0.25">
      <c r="A33" t="s">
        <v>63</v>
      </c>
      <c r="B33" s="6">
        <v>-44484378</v>
      </c>
      <c r="C33" s="6">
        <v>-41654329</v>
      </c>
      <c r="D33" s="6">
        <v>-8524703</v>
      </c>
      <c r="E33" s="6">
        <v>-1582914</v>
      </c>
      <c r="F33" s="6">
        <v>-218446</v>
      </c>
    </row>
    <row r="34" spans="1:6" x14ac:dyDescent="0.25">
      <c r="A34" s="1"/>
      <c r="B34" s="7">
        <f t="shared" ref="B34:D34" si="3">SUM(B29:B33)</f>
        <v>-28728098</v>
      </c>
      <c r="C34" s="7">
        <f t="shared" si="3"/>
        <v>-174478284</v>
      </c>
      <c r="D34" s="7">
        <f t="shared" si="3"/>
        <v>-76600267</v>
      </c>
      <c r="E34" s="7">
        <f>SUM(E29:E33)</f>
        <v>89905149</v>
      </c>
      <c r="F34" s="7">
        <f>SUM(F29:F33)</f>
        <v>94885670</v>
      </c>
    </row>
    <row r="35" spans="1:6" x14ac:dyDescent="0.25">
      <c r="B35" s="6"/>
      <c r="C35" s="6"/>
      <c r="D35" s="6"/>
      <c r="E35" s="6"/>
      <c r="F35" s="6"/>
    </row>
    <row r="36" spans="1:6" x14ac:dyDescent="0.25">
      <c r="A36" s="23" t="s">
        <v>98</v>
      </c>
      <c r="B36" s="6"/>
      <c r="C36" s="6"/>
      <c r="D36" s="6"/>
      <c r="E36" s="6"/>
      <c r="F36" s="6"/>
    </row>
    <row r="37" spans="1:6" ht="30" x14ac:dyDescent="0.25">
      <c r="A37" s="2" t="s">
        <v>64</v>
      </c>
      <c r="B37" s="6">
        <v>969414196</v>
      </c>
      <c r="C37" s="6">
        <v>1355109066</v>
      </c>
      <c r="D37" s="6">
        <v>1783320000</v>
      </c>
      <c r="E37" s="6">
        <v>1859280000</v>
      </c>
      <c r="F37" s="6">
        <v>754145000</v>
      </c>
    </row>
    <row r="38" spans="1:6" ht="30" x14ac:dyDescent="0.25">
      <c r="A38" s="8" t="s">
        <v>65</v>
      </c>
      <c r="B38" s="6">
        <v>-989842639</v>
      </c>
      <c r="C38" s="6">
        <v>-976646397</v>
      </c>
      <c r="D38" s="6">
        <v>-1042120965</v>
      </c>
      <c r="E38" s="6">
        <v>-1327877720</v>
      </c>
      <c r="F38" s="6">
        <v>-1395241332</v>
      </c>
    </row>
    <row r="39" spans="1:6" x14ac:dyDescent="0.25">
      <c r="A39" t="s">
        <v>66</v>
      </c>
      <c r="B39" s="6">
        <v>450000000</v>
      </c>
      <c r="C39" s="6">
        <v>0</v>
      </c>
      <c r="D39" s="6">
        <v>0</v>
      </c>
      <c r="E39" s="6">
        <v>0</v>
      </c>
      <c r="F39" s="6">
        <v>0</v>
      </c>
    </row>
    <row r="40" spans="1:6" x14ac:dyDescent="0.25">
      <c r="A40" s="3" t="s">
        <v>67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</row>
    <row r="41" spans="1:6" x14ac:dyDescent="0.25">
      <c r="A41" t="s">
        <v>68</v>
      </c>
      <c r="B41" s="6">
        <v>0</v>
      </c>
      <c r="C41" s="6">
        <v>0</v>
      </c>
      <c r="D41" s="6">
        <v>-160061786</v>
      </c>
      <c r="E41" s="6">
        <v>-164063330</v>
      </c>
      <c r="F41" s="6">
        <v>-82031665</v>
      </c>
    </row>
    <row r="42" spans="1:6" x14ac:dyDescent="0.25">
      <c r="A42" s="1"/>
      <c r="B42" s="7">
        <f t="shared" ref="B42:D42" si="4">SUM(B37:B41)</f>
        <v>429571557</v>
      </c>
      <c r="C42" s="7">
        <f t="shared" si="4"/>
        <v>378462669</v>
      </c>
      <c r="D42" s="7">
        <f t="shared" si="4"/>
        <v>581137249</v>
      </c>
      <c r="E42" s="7">
        <f>SUM(E37:E41)</f>
        <v>367338950</v>
      </c>
      <c r="F42" s="7">
        <f>SUM(F37:F41)</f>
        <v>-723127997</v>
      </c>
    </row>
    <row r="43" spans="1:6" x14ac:dyDescent="0.25">
      <c r="A43" s="23" t="s">
        <v>99</v>
      </c>
      <c r="B43" s="7">
        <f t="shared" ref="B43:D43" si="5">B27+B34+B42</f>
        <v>91289947</v>
      </c>
      <c r="C43" s="7">
        <f t="shared" si="5"/>
        <v>9181879</v>
      </c>
      <c r="D43" s="7">
        <f t="shared" si="5"/>
        <v>550547674</v>
      </c>
      <c r="E43" s="7">
        <f>E27+E34+E42</f>
        <v>764665731</v>
      </c>
      <c r="F43" s="7">
        <f>F27+F34+F42</f>
        <v>-800544533</v>
      </c>
    </row>
    <row r="44" spans="1:6" x14ac:dyDescent="0.25">
      <c r="A44" s="24" t="s">
        <v>104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5" spans="1:6" x14ac:dyDescent="0.25">
      <c r="A45" s="24" t="s">
        <v>100</v>
      </c>
      <c r="B45" s="6">
        <v>123141447</v>
      </c>
      <c r="C45" s="6">
        <v>214431394</v>
      </c>
      <c r="D45" s="6">
        <v>223613273</v>
      </c>
      <c r="E45" s="6">
        <v>774160947</v>
      </c>
      <c r="F45" s="6">
        <v>1538826678</v>
      </c>
    </row>
    <row r="46" spans="1:6" x14ac:dyDescent="0.25">
      <c r="A46" s="23" t="s">
        <v>101</v>
      </c>
      <c r="B46" s="7">
        <f t="shared" ref="B46:D46" si="6">SUM(B43:B45)</f>
        <v>214431394</v>
      </c>
      <c r="C46" s="7">
        <f t="shared" si="6"/>
        <v>223613273</v>
      </c>
      <c r="D46" s="7">
        <f t="shared" si="6"/>
        <v>774160947</v>
      </c>
      <c r="E46" s="7">
        <f>SUM(E43:E45)</f>
        <v>1538826678</v>
      </c>
      <c r="F46" s="7">
        <f>SUM(F43:F45)</f>
        <v>738282145</v>
      </c>
    </row>
    <row r="47" spans="1:6" x14ac:dyDescent="0.25">
      <c r="A47" s="24" t="s">
        <v>102</v>
      </c>
      <c r="B47" s="15">
        <f>B27/('1'!B38/10)</f>
        <v>-1.9339626261573766</v>
      </c>
      <c r="C47" s="15">
        <f>C27/('1'!C38/10)</f>
        <v>-1.2170456850956293</v>
      </c>
      <c r="D47" s="15">
        <f>D27/('1'!D38/10)</f>
        <v>0.28044470388355519</v>
      </c>
      <c r="E47" s="15">
        <f>E27/('1'!E38/10)</f>
        <v>1.8737985630305078</v>
      </c>
      <c r="F47" s="15">
        <f>F27/('1'!F38/10)</f>
        <v>-1.0502176568036257</v>
      </c>
    </row>
    <row r="48" spans="1:6" x14ac:dyDescent="0.25">
      <c r="A48" s="23" t="s">
        <v>103</v>
      </c>
      <c r="B48" s="7">
        <f>'1'!B38/10</f>
        <v>160061786</v>
      </c>
      <c r="C48" s="7">
        <f>'1'!C38/10</f>
        <v>160061786</v>
      </c>
      <c r="D48" s="7">
        <f>'1'!D38/10</f>
        <v>164063330</v>
      </c>
      <c r="E48" s="7">
        <f>'1'!E38/10</f>
        <v>164063330</v>
      </c>
      <c r="F48" s="7">
        <f>'1'!F38/10</f>
        <v>164063330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8" sqref="Q18"/>
    </sheetView>
  </sheetViews>
  <sheetFormatPr defaultRowHeight="15" x14ac:dyDescent="0.25"/>
  <cols>
    <col min="1" max="1" width="34.5703125" bestFit="1" customWidth="1"/>
  </cols>
  <sheetData>
    <row r="1" spans="1:7" x14ac:dyDescent="0.25">
      <c r="A1" s="1" t="s">
        <v>0</v>
      </c>
    </row>
    <row r="2" spans="1:7" x14ac:dyDescent="0.25">
      <c r="A2" s="1" t="s">
        <v>109</v>
      </c>
    </row>
    <row r="3" spans="1:7" x14ac:dyDescent="0.25">
      <c r="A3" t="s">
        <v>72</v>
      </c>
    </row>
    <row r="4" spans="1:7" x14ac:dyDescent="0.25">
      <c r="A4" s="18"/>
      <c r="B4" s="18">
        <v>2013</v>
      </c>
      <c r="C4" s="18">
        <v>2014</v>
      </c>
      <c r="D4" s="18">
        <v>2015</v>
      </c>
      <c r="E4" s="18">
        <v>2016</v>
      </c>
      <c r="F4" s="18">
        <v>2017</v>
      </c>
      <c r="G4" s="18"/>
    </row>
    <row r="5" spans="1:7" x14ac:dyDescent="0.25">
      <c r="A5" t="s">
        <v>110</v>
      </c>
      <c r="B5" s="12">
        <f>'2'!B6/'2'!B7</f>
        <v>0.22137948779046676</v>
      </c>
      <c r="C5" s="12">
        <f>'2'!C6/'2'!C7</f>
        <v>0.31655831780578458</v>
      </c>
      <c r="D5" s="12">
        <f>'2'!D6/'2'!D7</f>
        <v>0.21817640127050303</v>
      </c>
      <c r="E5" s="12">
        <f>'2'!E6/'2'!E7</f>
        <v>2.954959612798078E-2</v>
      </c>
      <c r="F5" s="12">
        <f>'2'!F6/'2'!F7</f>
        <v>-0.36694300801810781</v>
      </c>
      <c r="G5" s="12"/>
    </row>
    <row r="6" spans="1:7" x14ac:dyDescent="0.25">
      <c r="A6" t="s">
        <v>69</v>
      </c>
      <c r="B6" s="12">
        <f>'2'!B27/'2'!B13</f>
        <v>0.67594410514138792</v>
      </c>
      <c r="C6" s="12">
        <f>'2'!C27/'2'!C13</f>
        <v>0.81250842039901339</v>
      </c>
      <c r="D6" s="12">
        <f>'2'!D27/'2'!D13</f>
        <v>0.83682883471878333</v>
      </c>
      <c r="E6" s="12">
        <f>'2'!E27/'2'!E13</f>
        <v>0.28982896417452658</v>
      </c>
      <c r="F6" s="12">
        <f>'2'!F27/'2'!F13</f>
        <v>1.5433856264829855</v>
      </c>
      <c r="G6" s="12"/>
    </row>
    <row r="7" spans="1:7" x14ac:dyDescent="0.25">
      <c r="A7" t="s">
        <v>70</v>
      </c>
      <c r="B7" s="12">
        <f>'2'!B38/'2'!B13</f>
        <v>-0.20351975397764507</v>
      </c>
      <c r="C7" s="12">
        <f>'2'!C38/'2'!C13</f>
        <v>0.53459353864462678</v>
      </c>
      <c r="D7" s="12">
        <f>'2'!D38/'2'!D13</f>
        <v>0.4818827682630154</v>
      </c>
      <c r="E7" s="12">
        <f>'2'!E38/'2'!E13</f>
        <v>0.64446344447546267</v>
      </c>
      <c r="F7" s="12">
        <f>'2'!F38/'2'!F13</f>
        <v>4.3618706602678321</v>
      </c>
      <c r="G7" s="12"/>
    </row>
    <row r="8" spans="1:7" x14ac:dyDescent="0.25">
      <c r="A8" t="s">
        <v>111</v>
      </c>
      <c r="B8" s="12">
        <f>'2'!B38/'1'!B22</f>
        <v>-7.0367789787176283E-3</v>
      </c>
      <c r="C8" s="12">
        <f>'2'!C38/'1'!C22</f>
        <v>2.6853331854518096E-2</v>
      </c>
      <c r="D8" s="12">
        <f>'2'!D38/'1'!D22</f>
        <v>1.5186893650393451E-2</v>
      </c>
      <c r="E8" s="12">
        <f>'2'!E38/'1'!E22</f>
        <v>7.34630657149213E-3</v>
      </c>
      <c r="F8" s="12">
        <f>'2'!F38/'1'!F22</f>
        <v>-6.8800492458147858E-2</v>
      </c>
      <c r="G8" s="12"/>
    </row>
    <row r="9" spans="1:7" x14ac:dyDescent="0.25">
      <c r="A9" t="s">
        <v>112</v>
      </c>
      <c r="B9" s="12">
        <f>'2'!B38/'1'!B37</f>
        <v>-3.8440517875366051E-2</v>
      </c>
      <c r="C9" s="12">
        <f>'2'!C38/'1'!C37</f>
        <v>0.14823184387569679</v>
      </c>
      <c r="D9" s="12">
        <f>'2'!D38/'1'!D37</f>
        <v>9.6423089785106234E-2</v>
      </c>
      <c r="E9" s="12">
        <f>'2'!E38/'1'!E37</f>
        <v>4.9876270712111134E-2</v>
      </c>
      <c r="F9" s="12">
        <f>'2'!F38/'1'!F37</f>
        <v>-0.89738154704128958</v>
      </c>
      <c r="G9" s="12"/>
    </row>
    <row r="10" spans="1:7" x14ac:dyDescent="0.25">
      <c r="A10" t="s">
        <v>71</v>
      </c>
      <c r="B10" s="17">
        <v>0.17280000000000001</v>
      </c>
      <c r="C10" s="17">
        <v>0.21779999999999999</v>
      </c>
      <c r="D10" s="17">
        <v>0.185</v>
      </c>
      <c r="E10" s="17">
        <v>0.20549999999999999</v>
      </c>
      <c r="F10" s="17">
        <v>0.1082</v>
      </c>
    </row>
    <row r="11" spans="1:7" x14ac:dyDescent="0.25">
      <c r="A11" t="s">
        <v>113</v>
      </c>
      <c r="B11" s="17">
        <v>0.1109</v>
      </c>
      <c r="C11" s="17">
        <v>8.1600000000000006E-2</v>
      </c>
      <c r="D11" s="17">
        <v>5.79E-2</v>
      </c>
      <c r="E11" s="17">
        <v>9.0300000000000005E-2</v>
      </c>
      <c r="F11" s="17">
        <v>0.159</v>
      </c>
    </row>
    <row r="12" spans="1:7" x14ac:dyDescent="0.25">
      <c r="A12" t="s">
        <v>114</v>
      </c>
      <c r="B12" s="16">
        <f>'1'!B16/'1'!B27</f>
        <v>1.8669810449521416</v>
      </c>
      <c r="C12" s="16">
        <f>'1'!C16/'1'!C27</f>
        <v>1.9603632665845694</v>
      </c>
      <c r="D12" s="16">
        <f>'1'!D16/'1'!D27</f>
        <v>1.7993058708939917</v>
      </c>
      <c r="E12" s="16">
        <f>'1'!E16/'1'!E27</f>
        <v>1.739105068324803</v>
      </c>
      <c r="F12" s="16">
        <f>'1'!F16/'1'!F27</f>
        <v>1.6786941825839832</v>
      </c>
      <c r="G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2018-05-16T06:40:30Z</dcterms:created>
  <dcterms:modified xsi:type="dcterms:W3CDTF">2020-04-13T06:45:22Z</dcterms:modified>
</cp:coreProperties>
</file>