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Annual\"/>
    </mc:Choice>
  </mc:AlternateContent>
  <bookViews>
    <workbookView xWindow="0" yWindow="0" windowWidth="20490" windowHeight="7350" activeTab="2"/>
  </bookViews>
  <sheets>
    <sheet name="1" sheetId="1" r:id="rId1"/>
    <sheet name="2" sheetId="2" r:id="rId2"/>
    <sheet name="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3" l="1"/>
  <c r="H23" i="3"/>
  <c r="H17" i="3"/>
  <c r="H25" i="3" s="1"/>
  <c r="H28" i="3" s="1"/>
  <c r="H11" i="3"/>
  <c r="H30" i="3" s="1"/>
  <c r="H28" i="2"/>
  <c r="H22" i="2"/>
  <c r="H10" i="2"/>
  <c r="H8" i="2"/>
  <c r="H14" i="2" s="1"/>
  <c r="H18" i="2" s="1"/>
  <c r="H21" i="2" s="1"/>
  <c r="H47" i="1"/>
  <c r="H42" i="1"/>
  <c r="H43" i="1"/>
  <c r="H44" i="1" s="1"/>
  <c r="H27" i="1"/>
  <c r="H46" i="1" s="1"/>
  <c r="H17" i="1"/>
  <c r="H11" i="1"/>
  <c r="H18" i="1" s="1"/>
  <c r="C25" i="3"/>
  <c r="D25" i="3"/>
  <c r="E25" i="3"/>
  <c r="F25" i="3"/>
  <c r="G25" i="3"/>
  <c r="B25" i="3"/>
  <c r="B17" i="3"/>
  <c r="B31" i="3"/>
  <c r="B23" i="3"/>
  <c r="B11" i="3"/>
  <c r="B30" i="3" s="1"/>
  <c r="B28" i="2"/>
  <c r="B22" i="2"/>
  <c r="B10" i="2"/>
  <c r="B8" i="2"/>
  <c r="B47" i="1"/>
  <c r="B42" i="1"/>
  <c r="B43" i="1" s="1"/>
  <c r="B32" i="1"/>
  <c r="B27" i="1"/>
  <c r="B46" i="1" s="1"/>
  <c r="B17" i="1"/>
  <c r="B11" i="1"/>
  <c r="D32" i="1"/>
  <c r="E32" i="1"/>
  <c r="F32" i="1"/>
  <c r="G32" i="1"/>
  <c r="H25" i="2" l="1"/>
  <c r="H27" i="2" s="1"/>
  <c r="B28" i="3"/>
  <c r="B14" i="2"/>
  <c r="B18" i="2" s="1"/>
  <c r="B21" i="2" s="1"/>
  <c r="B25" i="2" s="1"/>
  <c r="B27" i="2" s="1"/>
  <c r="B44" i="1"/>
  <c r="B18" i="1"/>
  <c r="C17" i="3"/>
  <c r="C25" i="2"/>
  <c r="F18" i="2"/>
  <c r="C42" i="1"/>
  <c r="C11" i="1"/>
  <c r="E17" i="3"/>
  <c r="D18" i="2"/>
  <c r="E22" i="2"/>
  <c r="D18" i="1"/>
  <c r="E42" i="1"/>
  <c r="D42" i="1"/>
  <c r="D11" i="1"/>
  <c r="E11" i="1"/>
  <c r="G17" i="3"/>
  <c r="F17" i="3"/>
  <c r="F25" i="2"/>
  <c r="G25" i="2"/>
  <c r="G18" i="2"/>
  <c r="F42" i="1"/>
  <c r="G42" i="1"/>
  <c r="G43" i="1" s="1"/>
  <c r="G44" i="1" s="1"/>
  <c r="F11" i="1"/>
  <c r="G11" i="1"/>
  <c r="C31" i="3" l="1"/>
  <c r="C28" i="2"/>
  <c r="C10" i="2"/>
  <c r="C14" i="2" s="1"/>
  <c r="C18" i="2" s="1"/>
  <c r="C47" i="1"/>
  <c r="C32" i="1"/>
  <c r="D31" i="3"/>
  <c r="D23" i="3"/>
  <c r="E31" i="3"/>
  <c r="D28" i="2"/>
  <c r="D10" i="2"/>
  <c r="E28" i="2"/>
  <c r="E10" i="2"/>
  <c r="F31" i="3"/>
  <c r="G31" i="3"/>
  <c r="F28" i="2"/>
  <c r="G28" i="2"/>
  <c r="F10" i="2"/>
  <c r="G10" i="2" l="1"/>
  <c r="G23" i="3" l="1"/>
  <c r="F23" i="3"/>
  <c r="E23" i="3"/>
  <c r="C23" i="3"/>
  <c r="D17" i="3"/>
  <c r="G11" i="3"/>
  <c r="F11" i="3"/>
  <c r="E11" i="3"/>
  <c r="E30" i="3" s="1"/>
  <c r="D11" i="3"/>
  <c r="D30" i="3" s="1"/>
  <c r="C11" i="3"/>
  <c r="C30" i="3" s="1"/>
  <c r="G22" i="2"/>
  <c r="F22" i="2"/>
  <c r="D22" i="2"/>
  <c r="C22" i="2"/>
  <c r="G8" i="2"/>
  <c r="F8" i="2"/>
  <c r="E8" i="2"/>
  <c r="E14" i="2" s="1"/>
  <c r="E18" i="2" s="1"/>
  <c r="D8" i="2"/>
  <c r="D14" i="2" s="1"/>
  <c r="D21" i="2" s="1"/>
  <c r="C8" i="2"/>
  <c r="C21" i="2" s="1"/>
  <c r="G47" i="1"/>
  <c r="F47" i="1"/>
  <c r="E47" i="1"/>
  <c r="D47" i="1"/>
  <c r="C43" i="1"/>
  <c r="G27" i="1"/>
  <c r="G46" i="1" s="1"/>
  <c r="F27" i="1"/>
  <c r="F46" i="1" s="1"/>
  <c r="E27" i="1"/>
  <c r="E46" i="1" s="1"/>
  <c r="D27" i="1"/>
  <c r="D46" i="1" s="1"/>
  <c r="C27" i="1"/>
  <c r="C46" i="1" s="1"/>
  <c r="G17" i="1"/>
  <c r="F17" i="1"/>
  <c r="E17" i="1"/>
  <c r="D17" i="1"/>
  <c r="C17" i="1"/>
  <c r="C27" i="2" l="1"/>
  <c r="F30" i="3"/>
  <c r="F28" i="3"/>
  <c r="G30" i="3"/>
  <c r="E28" i="3"/>
  <c r="D25" i="2"/>
  <c r="D27" i="2" s="1"/>
  <c r="C18" i="1"/>
  <c r="E43" i="1"/>
  <c r="E44" i="1" s="1"/>
  <c r="C44" i="1"/>
  <c r="E21" i="2"/>
  <c r="E25" i="2" s="1"/>
  <c r="G18" i="1"/>
  <c r="C28" i="3"/>
  <c r="G28" i="3"/>
  <c r="F14" i="2"/>
  <c r="G14" i="2"/>
  <c r="F43" i="1"/>
  <c r="F44" i="1" s="1"/>
  <c r="D43" i="1"/>
  <c r="D44" i="1" s="1"/>
  <c r="E18" i="1"/>
  <c r="F18" i="1"/>
  <c r="D28" i="3"/>
  <c r="E27" i="2" l="1"/>
  <c r="F21" i="2"/>
  <c r="G21" i="2"/>
  <c r="G27" i="2" s="1"/>
  <c r="F27" i="2" l="1"/>
</calcChain>
</file>

<file path=xl/sharedStrings.xml><?xml version="1.0" encoding="utf-8"?>
<sst xmlns="http://schemas.openxmlformats.org/spreadsheetml/2006/main" count="79" uniqueCount="75">
  <si>
    <t>Consolidated Balance Sheet</t>
  </si>
  <si>
    <t>As at year end</t>
  </si>
  <si>
    <t>ASSETS</t>
  </si>
  <si>
    <t>NON CURRENT ASSETS</t>
  </si>
  <si>
    <t>Property, Plant &amp; Equipment</t>
  </si>
  <si>
    <t>CURRENT ASSETS</t>
  </si>
  <si>
    <t>Inventories</t>
  </si>
  <si>
    <t>Trade Recievables</t>
  </si>
  <si>
    <t>Advance, Deposits &amp; Prepayments</t>
  </si>
  <si>
    <t>Cash and Cash Equivalents</t>
  </si>
  <si>
    <t>Liabilities and Capital</t>
  </si>
  <si>
    <t>Liabilities</t>
  </si>
  <si>
    <t>Shareholders’ Equity</t>
  </si>
  <si>
    <t>Share Capital</t>
  </si>
  <si>
    <t>Retained Earnings</t>
  </si>
  <si>
    <t>Revaluation Surplus</t>
  </si>
  <si>
    <t>Total Shareholders' Equity</t>
  </si>
  <si>
    <t>Non Current Liabilities</t>
  </si>
  <si>
    <t>Current Liabilities</t>
  </si>
  <si>
    <t>Net assets value per share</t>
  </si>
  <si>
    <t>Shares to calculate NAVPS</t>
  </si>
  <si>
    <t>Consolidated Income Statement</t>
  </si>
  <si>
    <t>Net Revenues</t>
  </si>
  <si>
    <t>Cost of goods sold</t>
  </si>
  <si>
    <t>Gross Profit</t>
  </si>
  <si>
    <t>Operating Incomes/Expenses</t>
  </si>
  <si>
    <t>Operating Profit</t>
  </si>
  <si>
    <t>Non-Operating Income/(Expenses)</t>
  </si>
  <si>
    <t>Other Income</t>
  </si>
  <si>
    <t>Profit Before contribution to WPPF</t>
  </si>
  <si>
    <t>Contribution to Worker's Participation &amp; Welfare Funds</t>
  </si>
  <si>
    <t>Profit Before Taxation</t>
  </si>
  <si>
    <t>Provision for Taxation</t>
  </si>
  <si>
    <t>Current Tax</t>
  </si>
  <si>
    <t>Deferred Tax (expenses)/income</t>
  </si>
  <si>
    <t>Net Profit</t>
  </si>
  <si>
    <t>Earnings per share (par value Taka 10)</t>
  </si>
  <si>
    <t>Shares to Calculate EPS</t>
  </si>
  <si>
    <t>Net Cash Flows - Operating Activities</t>
  </si>
  <si>
    <t>Collection from turnover</t>
  </si>
  <si>
    <t>Net Cash Flows - Investment Activities</t>
  </si>
  <si>
    <t>Net Cash Flows - Financing Activities</t>
  </si>
  <si>
    <t>Short term loan received/(repaid)</t>
  </si>
  <si>
    <t>Net Change in Cash Flows</t>
  </si>
  <si>
    <t>Cash and Cash Equivalents at Beginning Period</t>
  </si>
  <si>
    <t>Effects of exchange rate changes on cash and cash equivalents</t>
  </si>
  <si>
    <t>Cash and Cash Equivalents at End of Period</t>
  </si>
  <si>
    <t>Net Operating Cash Flow Per Share</t>
  </si>
  <si>
    <t>Shares to Calculate NOCFPS</t>
  </si>
  <si>
    <t>Administrative Expense</t>
  </si>
  <si>
    <t>Selling &amp; disribution Expense</t>
  </si>
  <si>
    <t>Financial Expense</t>
  </si>
  <si>
    <t>Payment for Suppliers &amp; Others</t>
  </si>
  <si>
    <t>Payments for Financial Expense</t>
  </si>
  <si>
    <t xml:space="preserve"> Income Tax and Vat Paid</t>
  </si>
  <si>
    <t>Consolidated Cash Flow Statement</t>
  </si>
  <si>
    <t>Advanced for Land Purchase</t>
  </si>
  <si>
    <t>Capital Stock</t>
  </si>
  <si>
    <t>Reserve for Bond</t>
  </si>
  <si>
    <t>Liabilities for Expense</t>
  </si>
  <si>
    <t>WPPF</t>
  </si>
  <si>
    <t>Tax Payable(deduction on dividend)</t>
  </si>
  <si>
    <t>Provision for tax</t>
  </si>
  <si>
    <t>Deferred Tax</t>
  </si>
  <si>
    <t>Trade Payables</t>
  </si>
  <si>
    <t>Dividend payable</t>
  </si>
  <si>
    <t>Advance for land adjusted</t>
  </si>
  <si>
    <t>Cattle</t>
  </si>
  <si>
    <t>Payment</t>
  </si>
  <si>
    <t>Encashment of Bond</t>
  </si>
  <si>
    <t>Interest on Govt.Bond</t>
  </si>
  <si>
    <t>Fine Foods Limited</t>
  </si>
  <si>
    <t>Investment of govt bond</t>
  </si>
  <si>
    <t>mismatch</t>
  </si>
  <si>
    <t>Fixed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</si>
</sst>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_(* #,##0.00_);_(* \(#,##0.00\);_(* &quot;-&quot;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Font="1" applyAlignment="1">
      <alignment horizontal="left"/>
    </xf>
    <xf numFmtId="41" fontId="0" fillId="0" borderId="0" xfId="0" applyNumberFormat="1" applyFont="1"/>
    <xf numFmtId="3" fontId="0" fillId="0" borderId="0" xfId="0" applyNumberFormat="1"/>
    <xf numFmtId="41" fontId="0" fillId="0" borderId="0" xfId="0" applyNumberFormat="1"/>
    <xf numFmtId="41" fontId="0" fillId="0" borderId="2" xfId="0" applyNumberFormat="1" applyBorder="1"/>
    <xf numFmtId="41" fontId="1" fillId="0" borderId="0" xfId="0" applyNumberFormat="1" applyFont="1"/>
    <xf numFmtId="0" fontId="0" fillId="0" borderId="0" xfId="0" applyFont="1"/>
    <xf numFmtId="41" fontId="0" fillId="0" borderId="3" xfId="0" applyNumberFormat="1" applyBorder="1"/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1" fontId="1" fillId="0" borderId="4" xfId="0" applyNumberFormat="1" applyFont="1" applyBorder="1"/>
    <xf numFmtId="0" fontId="1" fillId="0" borderId="1" xfId="0" applyFont="1" applyBorder="1"/>
    <xf numFmtId="2" fontId="1" fillId="0" borderId="0" xfId="0" applyNumberFormat="1" applyFont="1"/>
    <xf numFmtId="0" fontId="3" fillId="0" borderId="0" xfId="0" applyFont="1"/>
    <xf numFmtId="15" fontId="3" fillId="0" borderId="0" xfId="0" applyNumberFormat="1" applyFont="1"/>
    <xf numFmtId="41" fontId="0" fillId="0" borderId="1" xfId="0" applyNumberFormat="1" applyBorder="1"/>
    <xf numFmtId="41" fontId="1" fillId="0" borderId="2" xfId="0" applyNumberFormat="1" applyFont="1" applyBorder="1"/>
    <xf numFmtId="0" fontId="1" fillId="0" borderId="2" xfId="0" applyFont="1" applyBorder="1"/>
    <xf numFmtId="41" fontId="1" fillId="0" borderId="0" xfId="0" applyNumberFormat="1" applyFont="1" applyBorder="1"/>
    <xf numFmtId="41" fontId="0" fillId="0" borderId="0" xfId="0" applyNumberFormat="1" applyBorder="1"/>
    <xf numFmtId="2" fontId="0" fillId="0" borderId="0" xfId="0" applyNumberFormat="1"/>
    <xf numFmtId="41" fontId="3" fillId="0" borderId="0" xfId="0" applyNumberFormat="1" applyFont="1" applyAlignment="1">
      <alignment horizontal="right"/>
    </xf>
    <xf numFmtId="41" fontId="1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0" fontId="5" fillId="0" borderId="0" xfId="0" applyFont="1"/>
    <xf numFmtId="0" fontId="0" fillId="0" borderId="0" xfId="0" applyAlignment="1">
      <alignment wrapText="1"/>
    </xf>
    <xf numFmtId="41" fontId="0" fillId="0" borderId="0" xfId="0" applyNumberFormat="1" applyFont="1" applyAlignment="1">
      <alignment horizontal="right"/>
    </xf>
    <xf numFmtId="41" fontId="6" fillId="0" borderId="5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1" fillId="0" borderId="3" xfId="0" applyNumberFormat="1" applyFont="1" applyBorder="1"/>
    <xf numFmtId="0" fontId="1" fillId="0" borderId="0" xfId="0" applyFont="1" applyFill="1" applyBorder="1"/>
    <xf numFmtId="41" fontId="6" fillId="0" borderId="4" xfId="0" applyNumberFormat="1" applyFont="1" applyBorder="1"/>
    <xf numFmtId="41" fontId="1" fillId="2" borderId="2" xfId="0" applyNumberFormat="1" applyFont="1" applyFill="1" applyBorder="1"/>
    <xf numFmtId="41" fontId="1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xSplit="1" ySplit="4" topLeftCell="B18" activePane="bottomRight" state="frozen"/>
      <selection pane="topRight" activeCell="B1" sqref="B1"/>
      <selection pane="bottomLeft" activeCell="A5" sqref="A5"/>
      <selection pane="bottomRight" activeCell="H33" sqref="H33"/>
    </sheetView>
  </sheetViews>
  <sheetFormatPr defaultRowHeight="15" x14ac:dyDescent="0.25"/>
  <cols>
    <col min="1" max="1" width="32" bestFit="1" customWidth="1"/>
    <col min="2" max="3" width="16.28515625" bestFit="1" customWidth="1"/>
    <col min="4" max="9" width="14.28515625" bestFit="1" customWidth="1"/>
  </cols>
  <sheetData>
    <row r="1" spans="1:9" x14ac:dyDescent="0.25">
      <c r="A1" s="1" t="s">
        <v>71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1" t="s">
        <v>1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/>
    </row>
    <row r="5" spans="1:9" x14ac:dyDescent="0.25">
      <c r="A5" s="2" t="s">
        <v>2</v>
      </c>
    </row>
    <row r="6" spans="1:9" x14ac:dyDescent="0.25">
      <c r="A6" s="3" t="s">
        <v>3</v>
      </c>
    </row>
    <row r="7" spans="1:9" x14ac:dyDescent="0.25">
      <c r="A7" s="4" t="s">
        <v>4</v>
      </c>
      <c r="B7" s="5">
        <v>76243610</v>
      </c>
      <c r="C7" s="5">
        <v>74760182</v>
      </c>
      <c r="D7" s="5">
        <v>73402743</v>
      </c>
      <c r="E7" s="5">
        <v>72469455</v>
      </c>
      <c r="F7" s="5">
        <v>71015670</v>
      </c>
      <c r="G7" s="5">
        <v>69964679</v>
      </c>
      <c r="H7" s="5">
        <v>68996560</v>
      </c>
      <c r="I7" s="6"/>
    </row>
    <row r="8" spans="1:9" x14ac:dyDescent="0.25">
      <c r="A8" s="4" t="s">
        <v>56</v>
      </c>
      <c r="B8" s="5">
        <v>2000000</v>
      </c>
      <c r="C8" s="5">
        <v>12000000</v>
      </c>
      <c r="D8" s="5">
        <v>12000000</v>
      </c>
      <c r="E8" s="5">
        <v>12000000</v>
      </c>
      <c r="F8" s="5">
        <v>10000000</v>
      </c>
      <c r="G8" s="5">
        <v>8000000</v>
      </c>
      <c r="H8" s="5">
        <v>4000000</v>
      </c>
      <c r="I8" s="6"/>
    </row>
    <row r="9" spans="1:9" x14ac:dyDescent="0.25">
      <c r="A9" s="4" t="s">
        <v>72</v>
      </c>
      <c r="B9" s="5">
        <v>2630000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6"/>
    </row>
    <row r="10" spans="1:9" x14ac:dyDescent="0.25">
      <c r="A10" s="4" t="s">
        <v>57</v>
      </c>
      <c r="B10" s="5">
        <v>5015534</v>
      </c>
      <c r="C10" s="5">
        <v>4864934</v>
      </c>
      <c r="D10" s="5">
        <v>5427584</v>
      </c>
      <c r="E10" s="5">
        <v>5427584</v>
      </c>
      <c r="F10" s="5">
        <v>8085384</v>
      </c>
      <c r="G10" s="5">
        <v>8085384</v>
      </c>
      <c r="H10" s="5">
        <v>10478734</v>
      </c>
      <c r="I10" s="6"/>
    </row>
    <row r="11" spans="1:9" s="1" customFormat="1" x14ac:dyDescent="0.25">
      <c r="A11" s="14"/>
      <c r="B11" s="21">
        <f t="shared" ref="B11:H11" si="0">SUM(B7:B10)</f>
        <v>85889144</v>
      </c>
      <c r="C11" s="21">
        <f t="shared" si="0"/>
        <v>91625116</v>
      </c>
      <c r="D11" s="21">
        <f t="shared" si="0"/>
        <v>90830327</v>
      </c>
      <c r="E11" s="21">
        <f t="shared" si="0"/>
        <v>89897039</v>
      </c>
      <c r="F11" s="21">
        <f t="shared" si="0"/>
        <v>89101054</v>
      </c>
      <c r="G11" s="21">
        <f t="shared" si="0"/>
        <v>86050063</v>
      </c>
      <c r="H11" s="21">
        <f t="shared" si="0"/>
        <v>83475294</v>
      </c>
      <c r="I11" s="21"/>
    </row>
    <row r="12" spans="1:9" x14ac:dyDescent="0.25">
      <c r="A12" s="3" t="s">
        <v>5</v>
      </c>
      <c r="B12" s="9"/>
      <c r="C12" s="9"/>
      <c r="D12" s="9"/>
      <c r="E12" s="9"/>
      <c r="F12" s="9"/>
      <c r="G12" s="9"/>
      <c r="H12" s="9"/>
    </row>
    <row r="13" spans="1:9" x14ac:dyDescent="0.25">
      <c r="A13" s="10" t="s">
        <v>6</v>
      </c>
      <c r="B13" s="5">
        <v>35672720</v>
      </c>
      <c r="C13" s="5">
        <v>34647384</v>
      </c>
      <c r="D13" s="5">
        <v>34810310</v>
      </c>
      <c r="E13" s="5">
        <v>32871200</v>
      </c>
      <c r="F13" s="5">
        <v>55608149</v>
      </c>
      <c r="G13" s="5">
        <v>61108987</v>
      </c>
      <c r="H13" s="5">
        <v>64839459</v>
      </c>
      <c r="I13" s="6"/>
    </row>
    <row r="14" spans="1:9" x14ac:dyDescent="0.25">
      <c r="A14" s="4" t="s">
        <v>7</v>
      </c>
      <c r="B14" s="5">
        <v>5393000</v>
      </c>
      <c r="C14" s="5">
        <v>4530000</v>
      </c>
      <c r="D14" s="5">
        <v>3505000</v>
      </c>
      <c r="E14" s="5">
        <v>4209500</v>
      </c>
      <c r="F14" s="5">
        <v>6901258</v>
      </c>
      <c r="G14" s="5">
        <v>4683439</v>
      </c>
      <c r="H14" s="5">
        <v>7290950</v>
      </c>
      <c r="I14" s="6"/>
    </row>
    <row r="15" spans="1:9" x14ac:dyDescent="0.25">
      <c r="A15" t="s">
        <v>8</v>
      </c>
      <c r="B15" s="7">
        <v>1362000</v>
      </c>
      <c r="C15" s="7">
        <v>1362000</v>
      </c>
      <c r="D15" s="5">
        <v>1362000</v>
      </c>
      <c r="E15" s="5">
        <v>1362000</v>
      </c>
      <c r="F15" s="5">
        <v>1362000</v>
      </c>
      <c r="G15" s="5">
        <v>1362000</v>
      </c>
      <c r="H15" s="5">
        <v>1362000</v>
      </c>
      <c r="I15" s="6"/>
    </row>
    <row r="16" spans="1:9" x14ac:dyDescent="0.25">
      <c r="A16" t="s">
        <v>9</v>
      </c>
      <c r="B16" s="7">
        <v>873595</v>
      </c>
      <c r="C16" s="7">
        <v>862378</v>
      </c>
      <c r="D16" s="7">
        <v>353027</v>
      </c>
      <c r="E16" s="7">
        <v>679818</v>
      </c>
      <c r="F16" s="7">
        <v>594630</v>
      </c>
      <c r="G16" s="7">
        <v>860158</v>
      </c>
      <c r="H16" s="7">
        <v>951995</v>
      </c>
      <c r="I16" s="6"/>
    </row>
    <row r="17" spans="1:9" s="1" customFormat="1" x14ac:dyDescent="0.25">
      <c r="B17" s="21">
        <f t="shared" ref="B17:H17" si="1">SUM(B13:B16)</f>
        <v>43301315</v>
      </c>
      <c r="C17" s="21">
        <f t="shared" si="1"/>
        <v>41401762</v>
      </c>
      <c r="D17" s="21">
        <f t="shared" si="1"/>
        <v>40030337</v>
      </c>
      <c r="E17" s="21">
        <f t="shared" si="1"/>
        <v>39122518</v>
      </c>
      <c r="F17" s="21">
        <f t="shared" si="1"/>
        <v>64466037</v>
      </c>
      <c r="G17" s="21">
        <f t="shared" si="1"/>
        <v>68014584</v>
      </c>
      <c r="H17" s="21">
        <f t="shared" si="1"/>
        <v>74444404</v>
      </c>
      <c r="I17" s="21"/>
    </row>
    <row r="18" spans="1:9" ht="15.75" thickBot="1" x14ac:dyDescent="0.3">
      <c r="A18" s="1"/>
      <c r="B18" s="35">
        <f t="shared" ref="B18:H18" si="2">SUM(B11,B17)</f>
        <v>129190459</v>
      </c>
      <c r="C18" s="35">
        <f t="shared" si="2"/>
        <v>133026878</v>
      </c>
      <c r="D18" s="35">
        <f t="shared" si="2"/>
        <v>130860664</v>
      </c>
      <c r="E18" s="35">
        <f t="shared" si="2"/>
        <v>129019557</v>
      </c>
      <c r="F18" s="35">
        <f t="shared" si="2"/>
        <v>153567091</v>
      </c>
      <c r="G18" s="35">
        <f t="shared" si="2"/>
        <v>154064647</v>
      </c>
      <c r="H18" s="35">
        <f t="shared" si="2"/>
        <v>157919698</v>
      </c>
      <c r="I18" s="11"/>
    </row>
    <row r="19" spans="1:9" x14ac:dyDescent="0.25">
      <c r="B19" s="7"/>
      <c r="C19" s="7"/>
      <c r="D19" s="7"/>
      <c r="E19" s="7"/>
      <c r="F19" s="7"/>
      <c r="G19" s="7"/>
      <c r="H19" s="7"/>
    </row>
    <row r="20" spans="1:9" ht="15.75" x14ac:dyDescent="0.25">
      <c r="A20" s="12" t="s">
        <v>10</v>
      </c>
      <c r="B20" s="7"/>
      <c r="C20" s="7"/>
      <c r="D20" s="7"/>
      <c r="E20" s="7"/>
      <c r="F20" s="7"/>
      <c r="G20" s="7"/>
      <c r="H20" s="7"/>
    </row>
    <row r="21" spans="1:9" ht="15.75" x14ac:dyDescent="0.25">
      <c r="A21" s="13" t="s">
        <v>11</v>
      </c>
      <c r="B21" s="7"/>
      <c r="C21" s="7"/>
      <c r="D21" s="7"/>
      <c r="E21" s="7"/>
      <c r="F21" s="7"/>
      <c r="G21" s="7"/>
      <c r="H21" s="7"/>
    </row>
    <row r="22" spans="1:9" x14ac:dyDescent="0.25">
      <c r="A22" s="3" t="s">
        <v>12</v>
      </c>
      <c r="B22" s="9"/>
      <c r="C22" s="9"/>
      <c r="D22" s="9"/>
      <c r="E22" s="9"/>
      <c r="F22" s="9"/>
      <c r="G22" s="9"/>
      <c r="H22" s="9"/>
    </row>
    <row r="23" spans="1:9" x14ac:dyDescent="0.25">
      <c r="A23" t="s">
        <v>13</v>
      </c>
      <c r="B23" s="7">
        <v>127844050</v>
      </c>
      <c r="C23" s="7">
        <v>130400930</v>
      </c>
      <c r="D23" s="7">
        <v>130400930</v>
      </c>
      <c r="E23" s="7">
        <v>130400930</v>
      </c>
      <c r="F23" s="7">
        <v>133008940</v>
      </c>
      <c r="G23" s="7">
        <v>135669110</v>
      </c>
      <c r="H23" s="7">
        <v>139739180</v>
      </c>
      <c r="I23" s="6"/>
    </row>
    <row r="24" spans="1:9" x14ac:dyDescent="0.25">
      <c r="A24" t="s">
        <v>58</v>
      </c>
      <c r="B24" s="7">
        <v>5149473</v>
      </c>
      <c r="C24" s="7">
        <v>5149473</v>
      </c>
      <c r="D24" s="7">
        <v>5149473</v>
      </c>
      <c r="E24" s="7">
        <v>5149473</v>
      </c>
      <c r="F24" s="7">
        <v>5149473</v>
      </c>
      <c r="G24" s="7">
        <v>5149473</v>
      </c>
      <c r="H24" s="7">
        <v>5149473</v>
      </c>
      <c r="I24" s="7"/>
    </row>
    <row r="25" spans="1:9" x14ac:dyDescent="0.25">
      <c r="A25" t="s">
        <v>14</v>
      </c>
      <c r="B25" s="7">
        <v>2834949</v>
      </c>
      <c r="C25" s="7">
        <v>-5919938</v>
      </c>
      <c r="D25" s="7">
        <v>-7863464</v>
      </c>
      <c r="E25" s="7">
        <v>-9682302</v>
      </c>
      <c r="F25" s="7">
        <v>8805229</v>
      </c>
      <c r="G25" s="7">
        <v>7169693</v>
      </c>
      <c r="H25" s="7">
        <v>6551925</v>
      </c>
    </row>
    <row r="26" spans="1:9" x14ac:dyDescent="0.25">
      <c r="A26" t="s">
        <v>15</v>
      </c>
      <c r="B26" s="7"/>
      <c r="C26" s="7"/>
      <c r="D26" s="7"/>
      <c r="E26" s="7"/>
      <c r="F26" s="7"/>
      <c r="G26" s="7"/>
      <c r="H26" s="7"/>
    </row>
    <row r="27" spans="1:9" x14ac:dyDescent="0.25">
      <c r="A27" s="1" t="s">
        <v>16</v>
      </c>
      <c r="B27" s="38">
        <f t="shared" ref="B27:H27" si="3">SUM(B23:B26)</f>
        <v>135828472</v>
      </c>
      <c r="C27" s="21">
        <f t="shared" si="3"/>
        <v>129630465</v>
      </c>
      <c r="D27" s="21">
        <f t="shared" si="3"/>
        <v>127686939</v>
      </c>
      <c r="E27" s="21">
        <f t="shared" si="3"/>
        <v>125868101</v>
      </c>
      <c r="F27" s="21">
        <f t="shared" si="3"/>
        <v>146963642</v>
      </c>
      <c r="G27" s="21">
        <f t="shared" si="3"/>
        <v>147988276</v>
      </c>
      <c r="H27" s="21">
        <f t="shared" si="3"/>
        <v>151440578</v>
      </c>
      <c r="I27" s="8"/>
    </row>
    <row r="28" spans="1:9" x14ac:dyDescent="0.25">
      <c r="A28" s="1"/>
      <c r="B28" s="7"/>
      <c r="C28" s="7"/>
      <c r="D28" s="7"/>
      <c r="E28" s="7"/>
      <c r="F28" s="7"/>
      <c r="G28" s="7"/>
      <c r="H28" s="7"/>
    </row>
    <row r="29" spans="1:9" x14ac:dyDescent="0.25">
      <c r="A29" s="3" t="s">
        <v>17</v>
      </c>
      <c r="B29" s="7"/>
      <c r="C29" s="7"/>
      <c r="D29" s="7"/>
      <c r="E29" s="7"/>
      <c r="F29" s="7"/>
      <c r="G29" s="9"/>
      <c r="H29" s="9"/>
    </row>
    <row r="30" spans="1:9" x14ac:dyDescent="0.25">
      <c r="A30" s="10"/>
      <c r="B30" s="7"/>
      <c r="C30" s="7"/>
      <c r="D30" s="7"/>
      <c r="E30" s="7"/>
      <c r="F30" s="7"/>
      <c r="G30" s="5"/>
      <c r="H30" s="7"/>
      <c r="I30" s="6"/>
    </row>
    <row r="31" spans="1:9" x14ac:dyDescent="0.25">
      <c r="B31" s="7"/>
      <c r="C31" s="7"/>
      <c r="D31" s="7"/>
      <c r="E31" s="7"/>
      <c r="F31" s="7"/>
      <c r="G31" s="7"/>
      <c r="H31" s="7"/>
      <c r="I31" s="6"/>
    </row>
    <row r="32" spans="1:9" x14ac:dyDescent="0.25">
      <c r="B32" s="21">
        <f>SUM(B30:B31)</f>
        <v>0</v>
      </c>
      <c r="C32" s="21">
        <f>SUM(C30:C31)</f>
        <v>0</v>
      </c>
      <c r="D32" s="21">
        <f t="shared" ref="D32:G32" si="4">SUM(D30:D31)</f>
        <v>0</v>
      </c>
      <c r="E32" s="21">
        <f t="shared" si="4"/>
        <v>0</v>
      </c>
      <c r="F32" s="21">
        <f t="shared" si="4"/>
        <v>0</v>
      </c>
      <c r="G32" s="21">
        <f t="shared" si="4"/>
        <v>0</v>
      </c>
      <c r="H32" s="21">
        <v>774586</v>
      </c>
      <c r="I32" s="8"/>
    </row>
    <row r="33" spans="1:9" x14ac:dyDescent="0.25">
      <c r="A33" s="14"/>
      <c r="B33" s="7"/>
      <c r="C33" s="7"/>
      <c r="D33" s="7"/>
      <c r="E33" s="7"/>
      <c r="F33" s="7"/>
      <c r="G33" s="7"/>
      <c r="H33" s="7"/>
    </row>
    <row r="34" spans="1:9" x14ac:dyDescent="0.25">
      <c r="A34" s="3" t="s">
        <v>18</v>
      </c>
      <c r="B34" s="9"/>
      <c r="C34" s="9"/>
      <c r="D34" s="9"/>
      <c r="E34" s="9"/>
      <c r="F34" s="9"/>
      <c r="G34" s="9"/>
      <c r="H34" s="9"/>
    </row>
    <row r="35" spans="1:9" x14ac:dyDescent="0.25">
      <c r="A35" t="s">
        <v>59</v>
      </c>
      <c r="B35" s="5">
        <v>312600</v>
      </c>
      <c r="C35" s="5">
        <v>231350</v>
      </c>
      <c r="D35" s="7">
        <v>241350</v>
      </c>
      <c r="E35" s="7">
        <v>241350</v>
      </c>
      <c r="F35" s="7">
        <v>441715</v>
      </c>
      <c r="G35" s="5">
        <v>591716</v>
      </c>
      <c r="H35" s="5">
        <v>585138</v>
      </c>
      <c r="I35" s="6"/>
    </row>
    <row r="36" spans="1:9" x14ac:dyDescent="0.25">
      <c r="A36" t="s">
        <v>60</v>
      </c>
      <c r="B36" s="5">
        <v>370922</v>
      </c>
      <c r="C36" s="5">
        <v>370922</v>
      </c>
      <c r="D36" s="7">
        <v>370922</v>
      </c>
      <c r="E36" s="7">
        <v>370922</v>
      </c>
      <c r="F36" s="7">
        <v>869538</v>
      </c>
      <c r="G36" s="7">
        <v>929176</v>
      </c>
      <c r="H36" s="7">
        <v>1125147</v>
      </c>
      <c r="I36" s="6"/>
    </row>
    <row r="37" spans="1:9" x14ac:dyDescent="0.25">
      <c r="A37" t="s">
        <v>61</v>
      </c>
      <c r="B37" s="5">
        <v>653487</v>
      </c>
      <c r="C37" s="5">
        <v>653487</v>
      </c>
      <c r="D37" s="7">
        <v>653487</v>
      </c>
      <c r="E37" s="7">
        <v>653487</v>
      </c>
      <c r="F37" s="7">
        <v>653487</v>
      </c>
      <c r="G37" s="7">
        <v>653487</v>
      </c>
      <c r="H37" s="7">
        <v>653487</v>
      </c>
      <c r="I37" s="6"/>
    </row>
    <row r="38" spans="1:9" x14ac:dyDescent="0.25">
      <c r="A38" t="s">
        <v>62</v>
      </c>
      <c r="B38" s="5">
        <v>319768</v>
      </c>
      <c r="C38" s="5">
        <v>241450</v>
      </c>
      <c r="D38" s="7">
        <v>241450</v>
      </c>
      <c r="E38" s="7">
        <v>241450</v>
      </c>
      <c r="F38" s="7">
        <v>1925653</v>
      </c>
      <c r="G38" s="7">
        <v>1137097</v>
      </c>
      <c r="H38" s="7">
        <v>1301652</v>
      </c>
      <c r="I38" s="6"/>
    </row>
    <row r="39" spans="1:9" x14ac:dyDescent="0.25">
      <c r="A39" t="s">
        <v>63</v>
      </c>
      <c r="B39" s="5">
        <v>0</v>
      </c>
      <c r="C39" s="5">
        <v>493994</v>
      </c>
      <c r="D39" s="7">
        <v>561306</v>
      </c>
      <c r="E39" s="7">
        <v>605136</v>
      </c>
      <c r="F39" s="7">
        <v>673946</v>
      </c>
      <c r="G39" s="7">
        <v>725786</v>
      </c>
      <c r="H39" s="7"/>
      <c r="I39" s="6"/>
    </row>
    <row r="40" spans="1:9" x14ac:dyDescent="0.25">
      <c r="A40" t="s">
        <v>64</v>
      </c>
      <c r="B40" s="5">
        <v>1605210</v>
      </c>
      <c r="C40" s="5">
        <v>1305210</v>
      </c>
      <c r="D40" s="7">
        <v>1005210</v>
      </c>
      <c r="E40" s="7">
        <v>939110</v>
      </c>
      <c r="F40" s="7">
        <v>1939110</v>
      </c>
      <c r="G40" s="7">
        <v>1939110</v>
      </c>
      <c r="H40" s="7">
        <v>1939110</v>
      </c>
      <c r="I40" s="6"/>
    </row>
    <row r="41" spans="1:9" x14ac:dyDescent="0.25">
      <c r="A41" t="s">
        <v>65</v>
      </c>
      <c r="B41" s="5">
        <v>100000</v>
      </c>
      <c r="C41" s="5">
        <v>100000</v>
      </c>
      <c r="D41" s="7">
        <v>100000</v>
      </c>
      <c r="E41" s="7">
        <v>100000</v>
      </c>
      <c r="F41" s="7">
        <v>100000</v>
      </c>
      <c r="G41" s="7">
        <v>100000</v>
      </c>
      <c r="H41" s="7">
        <v>100000</v>
      </c>
      <c r="I41" s="6"/>
    </row>
    <row r="42" spans="1:9" x14ac:dyDescent="0.25">
      <c r="B42" s="8">
        <f t="shared" ref="B42:H42" si="5">SUM(B35:B41)</f>
        <v>3361987</v>
      </c>
      <c r="C42" s="8">
        <f t="shared" si="5"/>
        <v>3396413</v>
      </c>
      <c r="D42" s="8">
        <f t="shared" si="5"/>
        <v>3173725</v>
      </c>
      <c r="E42" s="8">
        <f t="shared" si="5"/>
        <v>3151455</v>
      </c>
      <c r="F42" s="8">
        <f t="shared" si="5"/>
        <v>6603449</v>
      </c>
      <c r="G42" s="8">
        <f t="shared" si="5"/>
        <v>6076372</v>
      </c>
      <c r="H42" s="8">
        <f t="shared" si="5"/>
        <v>5704534</v>
      </c>
      <c r="I42" s="8"/>
    </row>
    <row r="43" spans="1:9" x14ac:dyDescent="0.25">
      <c r="A43" s="1"/>
      <c r="B43" s="9">
        <f t="shared" ref="B43:H43" si="6">SUM(B42,B32)</f>
        <v>3361987</v>
      </c>
      <c r="C43" s="9">
        <f t="shared" si="6"/>
        <v>3396413</v>
      </c>
      <c r="D43" s="9">
        <f t="shared" si="6"/>
        <v>3173725</v>
      </c>
      <c r="E43" s="9">
        <f t="shared" si="6"/>
        <v>3151455</v>
      </c>
      <c r="F43" s="9">
        <f t="shared" si="6"/>
        <v>6603449</v>
      </c>
      <c r="G43" s="9">
        <f t="shared" si="6"/>
        <v>6076372</v>
      </c>
      <c r="H43" s="9">
        <f t="shared" si="6"/>
        <v>6479120</v>
      </c>
      <c r="I43" s="9"/>
    </row>
    <row r="44" spans="1:9" ht="15.75" thickBot="1" x14ac:dyDescent="0.3">
      <c r="A44" s="1"/>
      <c r="B44" s="39">
        <f t="shared" ref="B44:H44" si="7">SUM(B43,B27)</f>
        <v>139190459</v>
      </c>
      <c r="C44" s="15">
        <f t="shared" si="7"/>
        <v>133026878</v>
      </c>
      <c r="D44" s="37">
        <f t="shared" si="7"/>
        <v>130860664</v>
      </c>
      <c r="E44" s="37">
        <f t="shared" si="7"/>
        <v>129019556</v>
      </c>
      <c r="F44" s="15">
        <f t="shared" si="7"/>
        <v>153567091</v>
      </c>
      <c r="G44" s="15">
        <f t="shared" si="7"/>
        <v>154064648</v>
      </c>
      <c r="H44" s="15">
        <f t="shared" si="7"/>
        <v>157919698</v>
      </c>
      <c r="I44" s="15"/>
    </row>
    <row r="45" spans="1:9" x14ac:dyDescent="0.25">
      <c r="B45" t="s">
        <v>73</v>
      </c>
      <c r="H45" s="6"/>
      <c r="I45" s="6"/>
    </row>
    <row r="46" spans="1:9" x14ac:dyDescent="0.25">
      <c r="A46" s="16" t="s">
        <v>19</v>
      </c>
      <c r="B46" s="17">
        <f t="shared" ref="B46:H46" si="8">B27/(B23/10)</f>
        <v>10.624543887650619</v>
      </c>
      <c r="C46" s="17">
        <f t="shared" si="8"/>
        <v>9.9409156821197513</v>
      </c>
      <c r="D46" s="17">
        <f t="shared" si="8"/>
        <v>9.791873340167129</v>
      </c>
      <c r="E46" s="17">
        <f t="shared" si="8"/>
        <v>9.6523928932101946</v>
      </c>
      <c r="F46" s="17">
        <f t="shared" si="8"/>
        <v>11.04915519212468</v>
      </c>
      <c r="G46" s="17">
        <f t="shared" si="8"/>
        <v>10.908030280437455</v>
      </c>
      <c r="H46" s="17">
        <f t="shared" si="8"/>
        <v>10.837374170937599</v>
      </c>
      <c r="I46" s="17"/>
    </row>
    <row r="47" spans="1:9" x14ac:dyDescent="0.25">
      <c r="A47" s="16" t="s">
        <v>20</v>
      </c>
      <c r="B47" s="6">
        <f t="shared" ref="B47:H47" si="9">B23/10</f>
        <v>12784405</v>
      </c>
      <c r="C47" s="6">
        <f t="shared" si="9"/>
        <v>13040093</v>
      </c>
      <c r="D47" s="6">
        <f t="shared" si="9"/>
        <v>13040093</v>
      </c>
      <c r="E47" s="6">
        <f t="shared" si="9"/>
        <v>13040093</v>
      </c>
      <c r="F47" s="6">
        <f t="shared" si="9"/>
        <v>13300894</v>
      </c>
      <c r="G47" s="6">
        <f t="shared" si="9"/>
        <v>13566911</v>
      </c>
      <c r="H47" s="6">
        <f t="shared" si="9"/>
        <v>13973918</v>
      </c>
      <c r="I4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pane xSplit="1" ySplit="4" topLeftCell="B15" activePane="bottomRight" state="frozen"/>
      <selection pane="topRight" activeCell="B1" sqref="B1"/>
      <selection pane="bottomLeft" activeCell="A5" sqref="A5"/>
      <selection pane="bottomRight" activeCell="H27" sqref="H27"/>
    </sheetView>
  </sheetViews>
  <sheetFormatPr defaultRowHeight="15" x14ac:dyDescent="0.25"/>
  <cols>
    <col min="1" max="1" width="45.7109375" customWidth="1"/>
    <col min="2" max="8" width="14.28515625" bestFit="1" customWidth="1"/>
  </cols>
  <sheetData>
    <row r="1" spans="1:9" ht="15.75" x14ac:dyDescent="0.25">
      <c r="A1" s="1" t="s">
        <v>71</v>
      </c>
      <c r="B1" s="18"/>
      <c r="C1" s="18"/>
      <c r="D1" s="18"/>
      <c r="E1" s="18"/>
      <c r="F1" s="18"/>
      <c r="G1" s="18"/>
      <c r="H1" s="18"/>
    </row>
    <row r="2" spans="1:9" ht="15.75" x14ac:dyDescent="0.25">
      <c r="A2" s="1" t="s">
        <v>21</v>
      </c>
      <c r="B2" s="18"/>
      <c r="C2" s="18"/>
      <c r="D2" s="18"/>
      <c r="E2" s="18"/>
      <c r="F2" s="18"/>
      <c r="G2" s="18"/>
      <c r="H2" s="18"/>
    </row>
    <row r="3" spans="1:9" ht="15.75" x14ac:dyDescent="0.25">
      <c r="A3" s="1" t="s">
        <v>1</v>
      </c>
      <c r="B3" s="18"/>
      <c r="C3" s="18"/>
      <c r="D3" s="18"/>
      <c r="E3" s="18"/>
      <c r="F3" s="18"/>
      <c r="G3" s="18"/>
      <c r="H3" s="18"/>
    </row>
    <row r="4" spans="1:9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</row>
    <row r="5" spans="1:9" ht="15.75" x14ac:dyDescent="0.25">
      <c r="A5" s="18"/>
      <c r="B5" s="19"/>
      <c r="C5" s="19"/>
      <c r="D5" s="19"/>
      <c r="E5" s="19"/>
      <c r="F5" s="19"/>
      <c r="G5" s="19"/>
      <c r="H5" s="19"/>
    </row>
    <row r="6" spans="1:9" x14ac:dyDescent="0.25">
      <c r="A6" s="16" t="s">
        <v>22</v>
      </c>
      <c r="B6" s="7">
        <v>34695553</v>
      </c>
      <c r="C6" s="7">
        <v>23430757</v>
      </c>
      <c r="D6" s="7">
        <v>26056350</v>
      </c>
      <c r="E6" s="7">
        <v>34873899</v>
      </c>
      <c r="F6" s="7">
        <v>47712479</v>
      </c>
      <c r="G6" s="7">
        <v>46078184</v>
      </c>
      <c r="H6" s="7">
        <v>52773790</v>
      </c>
    </row>
    <row r="7" spans="1:9" x14ac:dyDescent="0.25">
      <c r="A7" t="s">
        <v>23</v>
      </c>
      <c r="B7" s="20">
        <v>32004746</v>
      </c>
      <c r="C7" s="20">
        <v>27409779</v>
      </c>
      <c r="D7" s="20">
        <v>25209509</v>
      </c>
      <c r="E7" s="20">
        <v>20087947</v>
      </c>
      <c r="F7" s="20">
        <v>34571385</v>
      </c>
      <c r="G7" s="20">
        <v>41191477</v>
      </c>
      <c r="H7" s="20">
        <v>45109076</v>
      </c>
    </row>
    <row r="8" spans="1:9" x14ac:dyDescent="0.25">
      <c r="A8" s="16" t="s">
        <v>24</v>
      </c>
      <c r="B8" s="9">
        <f>B6-B7</f>
        <v>2690807</v>
      </c>
      <c r="C8" s="9">
        <f>C6-C7</f>
        <v>-3979022</v>
      </c>
      <c r="D8" s="9">
        <f t="shared" ref="D8:H8" si="0">D6-D7</f>
        <v>846841</v>
      </c>
      <c r="E8" s="9">
        <f t="shared" si="0"/>
        <v>14785952</v>
      </c>
      <c r="F8" s="9">
        <f t="shared" si="0"/>
        <v>13141094</v>
      </c>
      <c r="G8" s="9">
        <f t="shared" si="0"/>
        <v>4886707</v>
      </c>
      <c r="H8" s="9">
        <f t="shared" si="0"/>
        <v>7664714</v>
      </c>
    </row>
    <row r="9" spans="1:9" x14ac:dyDescent="0.25">
      <c r="A9" s="1"/>
      <c r="B9" s="9"/>
      <c r="C9" s="9"/>
      <c r="D9" s="9"/>
      <c r="E9" s="9"/>
      <c r="F9" s="9"/>
      <c r="G9" s="9"/>
      <c r="H9" s="9"/>
    </row>
    <row r="10" spans="1:9" x14ac:dyDescent="0.25">
      <c r="A10" s="16" t="s">
        <v>25</v>
      </c>
      <c r="B10" s="9">
        <f t="shared" ref="B10:H10" si="1">SUM(B11:B13)</f>
        <v>2288523</v>
      </c>
      <c r="C10" s="9">
        <f t="shared" si="1"/>
        <v>2115546</v>
      </c>
      <c r="D10" s="9">
        <f t="shared" si="1"/>
        <v>2723055</v>
      </c>
      <c r="E10" s="9">
        <f t="shared" si="1"/>
        <v>3057758</v>
      </c>
      <c r="F10" s="9">
        <f t="shared" si="1"/>
        <v>3168778</v>
      </c>
      <c r="G10" s="9">
        <f t="shared" si="1"/>
        <v>3693938</v>
      </c>
      <c r="H10" s="9">
        <f t="shared" si="1"/>
        <v>3745297</v>
      </c>
    </row>
    <row r="11" spans="1:9" x14ac:dyDescent="0.25">
      <c r="A11" t="s">
        <v>49</v>
      </c>
      <c r="B11" s="5">
        <v>2288523</v>
      </c>
      <c r="C11" s="5">
        <v>2115546</v>
      </c>
      <c r="D11" s="7">
        <v>2723055</v>
      </c>
      <c r="E11" s="7">
        <v>3057758</v>
      </c>
      <c r="F11" s="7">
        <v>3168778</v>
      </c>
      <c r="G11" s="7">
        <v>3693938</v>
      </c>
      <c r="H11" s="7">
        <v>3745297</v>
      </c>
    </row>
    <row r="12" spans="1:9" x14ac:dyDescent="0.25">
      <c r="A12" s="10" t="s">
        <v>50</v>
      </c>
      <c r="B12" s="5"/>
      <c r="C12" s="5"/>
      <c r="D12" s="7"/>
      <c r="E12" s="7"/>
      <c r="F12" s="7"/>
      <c r="G12" s="7"/>
      <c r="H12" s="7"/>
    </row>
    <row r="13" spans="1:9" x14ac:dyDescent="0.25">
      <c r="A13" s="36" t="s">
        <v>51</v>
      </c>
      <c r="B13" s="5"/>
      <c r="C13" s="5"/>
      <c r="D13" s="7"/>
      <c r="E13" s="7"/>
      <c r="F13" s="7"/>
      <c r="G13" s="7"/>
      <c r="H13" s="7"/>
    </row>
    <row r="14" spans="1:9" x14ac:dyDescent="0.25">
      <c r="A14" s="16" t="s">
        <v>26</v>
      </c>
      <c r="B14" s="21">
        <f t="shared" ref="B14:H14" si="2">B8-B10</f>
        <v>402284</v>
      </c>
      <c r="C14" s="21">
        <f t="shared" si="2"/>
        <v>-6094568</v>
      </c>
      <c r="D14" s="21">
        <f t="shared" si="2"/>
        <v>-1876214</v>
      </c>
      <c r="E14" s="21">
        <f t="shared" si="2"/>
        <v>11728194</v>
      </c>
      <c r="F14" s="21">
        <f t="shared" si="2"/>
        <v>9972316</v>
      </c>
      <c r="G14" s="21">
        <f t="shared" si="2"/>
        <v>1192769</v>
      </c>
      <c r="H14" s="21">
        <f t="shared" si="2"/>
        <v>3919417</v>
      </c>
      <c r="I14" s="21"/>
    </row>
    <row r="15" spans="1:9" x14ac:dyDescent="0.25">
      <c r="A15" s="22" t="s">
        <v>27</v>
      </c>
      <c r="B15" s="23"/>
      <c r="C15" s="23"/>
      <c r="D15" s="23"/>
      <c r="E15" s="23"/>
      <c r="F15" s="23"/>
      <c r="G15" s="23"/>
      <c r="H15" s="23"/>
    </row>
    <row r="16" spans="1:9" x14ac:dyDescent="0.25">
      <c r="A16" s="10" t="s">
        <v>28</v>
      </c>
      <c r="B16" s="5">
        <v>211650</v>
      </c>
      <c r="C16" s="5">
        <v>390555</v>
      </c>
      <c r="D16" s="7"/>
      <c r="E16" s="7"/>
      <c r="F16" s="7">
        <v>0</v>
      </c>
      <c r="G16" s="7">
        <v>0</v>
      </c>
      <c r="H16" s="7"/>
    </row>
    <row r="17" spans="1:8" x14ac:dyDescent="0.25">
      <c r="B17" s="5"/>
      <c r="C17" s="5"/>
      <c r="D17" s="5"/>
      <c r="E17" s="5"/>
      <c r="F17" s="5"/>
      <c r="G17" s="5"/>
      <c r="H17" s="5"/>
    </row>
    <row r="18" spans="1:8" x14ac:dyDescent="0.25">
      <c r="A18" s="16" t="s">
        <v>29</v>
      </c>
      <c r="B18" s="9">
        <f t="shared" ref="B18:H18" si="3">B14+B16</f>
        <v>613934</v>
      </c>
      <c r="C18" s="9">
        <f t="shared" si="3"/>
        <v>-5704013</v>
      </c>
      <c r="D18" s="9">
        <f t="shared" si="3"/>
        <v>-1876214</v>
      </c>
      <c r="E18" s="9">
        <f t="shared" si="3"/>
        <v>11728194</v>
      </c>
      <c r="F18" s="9">
        <f t="shared" si="3"/>
        <v>9972316</v>
      </c>
      <c r="G18" s="9">
        <f t="shared" si="3"/>
        <v>1192769</v>
      </c>
      <c r="H18" s="9">
        <f t="shared" si="3"/>
        <v>3919417</v>
      </c>
    </row>
    <row r="19" spans="1:8" x14ac:dyDescent="0.25">
      <c r="A19" s="10" t="s">
        <v>30</v>
      </c>
      <c r="B19" s="5"/>
      <c r="C19" s="5"/>
      <c r="D19" s="7"/>
      <c r="E19" s="7"/>
      <c r="F19" s="7">
        <v>498616</v>
      </c>
      <c r="G19" s="7">
        <v>59638</v>
      </c>
      <c r="H19" s="7">
        <v>195971</v>
      </c>
    </row>
    <row r="20" spans="1:8" x14ac:dyDescent="0.25">
      <c r="A20" s="10"/>
      <c r="B20" s="5"/>
      <c r="C20" s="5"/>
      <c r="D20" s="7"/>
      <c r="E20" s="7"/>
      <c r="F20" s="7"/>
      <c r="G20" s="7"/>
      <c r="H20" s="7"/>
    </row>
    <row r="21" spans="1:8" x14ac:dyDescent="0.25">
      <c r="A21" s="16" t="s">
        <v>31</v>
      </c>
      <c r="B21" s="21">
        <f t="shared" ref="B21:H21" si="4">(B18-B19)</f>
        <v>613934</v>
      </c>
      <c r="C21" s="21">
        <f t="shared" si="4"/>
        <v>-5704013</v>
      </c>
      <c r="D21" s="21">
        <f t="shared" si="4"/>
        <v>-1876214</v>
      </c>
      <c r="E21" s="21">
        <f t="shared" si="4"/>
        <v>11728194</v>
      </c>
      <c r="F21" s="21">
        <f t="shared" si="4"/>
        <v>9473700</v>
      </c>
      <c r="G21" s="21">
        <f t="shared" si="4"/>
        <v>1133131</v>
      </c>
      <c r="H21" s="21">
        <f t="shared" si="4"/>
        <v>3723446</v>
      </c>
    </row>
    <row r="22" spans="1:8" x14ac:dyDescent="0.25">
      <c r="A22" s="3" t="s">
        <v>32</v>
      </c>
      <c r="B22" s="23">
        <f t="shared" ref="B22:H22" si="5">SUM(B23:B24)</f>
        <v>-30697</v>
      </c>
      <c r="C22" s="23">
        <f t="shared" si="5"/>
        <v>-493994</v>
      </c>
      <c r="D22" s="23">
        <f t="shared" si="5"/>
        <v>67312</v>
      </c>
      <c r="E22" s="23">
        <f t="shared" si="5"/>
        <v>-1081259</v>
      </c>
      <c r="F22" s="23">
        <f t="shared" si="5"/>
        <v>-843932</v>
      </c>
      <c r="G22" s="23">
        <f t="shared" si="5"/>
        <v>-108497</v>
      </c>
      <c r="H22" s="23">
        <f t="shared" si="5"/>
        <v>-271145</v>
      </c>
    </row>
    <row r="23" spans="1:8" x14ac:dyDescent="0.25">
      <c r="A23" t="s">
        <v>33</v>
      </c>
      <c r="B23" s="5">
        <v>-30697</v>
      </c>
      <c r="C23" s="5"/>
      <c r="D23" s="5"/>
      <c r="E23" s="7">
        <v>-1022819</v>
      </c>
      <c r="F23" s="7">
        <v>-789732</v>
      </c>
      <c r="G23" s="7">
        <v>-56657</v>
      </c>
      <c r="H23" s="7">
        <v>-222345</v>
      </c>
    </row>
    <row r="24" spans="1:8" x14ac:dyDescent="0.25">
      <c r="A24" t="s">
        <v>34</v>
      </c>
      <c r="B24" s="24"/>
      <c r="C24" s="24">
        <v>-493994</v>
      </c>
      <c r="D24" s="24">
        <v>67312</v>
      </c>
      <c r="E24" s="24">
        <v>-58440</v>
      </c>
      <c r="F24" s="24">
        <v>-54200</v>
      </c>
      <c r="G24" s="24">
        <v>-51840</v>
      </c>
      <c r="H24" s="24">
        <v>-48800</v>
      </c>
    </row>
    <row r="25" spans="1:8" x14ac:dyDescent="0.25">
      <c r="A25" s="16" t="s">
        <v>35</v>
      </c>
      <c r="B25" s="21">
        <f>B21+B22</f>
        <v>583237</v>
      </c>
      <c r="C25" s="21">
        <f>C21+C22</f>
        <v>-6198007</v>
      </c>
      <c r="D25" s="21">
        <f>D21-D22+1</f>
        <v>-1943525</v>
      </c>
      <c r="E25" s="21">
        <f>E21+E22</f>
        <v>10646935</v>
      </c>
      <c r="F25" s="21">
        <f>F21+F22</f>
        <v>8629768</v>
      </c>
      <c r="G25" s="21">
        <f>G21+G22</f>
        <v>1024634</v>
      </c>
      <c r="H25" s="21">
        <f>H21+H22</f>
        <v>3452301</v>
      </c>
    </row>
    <row r="26" spans="1:8" x14ac:dyDescent="0.25">
      <c r="A26" s="1"/>
      <c r="B26" s="23"/>
      <c r="C26" s="23"/>
      <c r="D26" s="23"/>
      <c r="E26" s="23"/>
      <c r="F26" s="23"/>
      <c r="G26" s="23"/>
      <c r="H26" s="23"/>
    </row>
    <row r="27" spans="1:8" x14ac:dyDescent="0.25">
      <c r="A27" s="16" t="s">
        <v>36</v>
      </c>
      <c r="B27" s="25">
        <f>B25/('1'!B23/10)</f>
        <v>4.5620973365596597E-2</v>
      </c>
      <c r="C27" s="25">
        <f>C25/('1'!C23/10)</f>
        <v>-0.47530389545534685</v>
      </c>
      <c r="D27" s="25">
        <f>D25/('1'!D23/10)</f>
        <v>-0.14904226526605294</v>
      </c>
      <c r="E27" s="25">
        <f>E25/('1'!E23/10)</f>
        <v>0.81647692236550762</v>
      </c>
      <c r="F27" s="25">
        <f>F25/('1'!F23/10)</f>
        <v>0.64881112502663352</v>
      </c>
      <c r="G27" s="25">
        <f>G25/('1'!G23/10)</f>
        <v>7.5524487482817565E-2</v>
      </c>
      <c r="H27" s="25">
        <f>H25/('1'!H23/10)</f>
        <v>0.2470531886619057</v>
      </c>
    </row>
    <row r="28" spans="1:8" x14ac:dyDescent="0.25">
      <c r="A28" s="22" t="s">
        <v>37</v>
      </c>
      <c r="B28" s="7">
        <f>'1'!B23/10</f>
        <v>12784405</v>
      </c>
      <c r="C28" s="7">
        <f>'1'!C23/10</f>
        <v>13040093</v>
      </c>
      <c r="D28" s="7">
        <f>'1'!D23/10</f>
        <v>13040093</v>
      </c>
      <c r="E28" s="7">
        <f>'1'!E23/10</f>
        <v>13040093</v>
      </c>
      <c r="F28" s="7">
        <f>'1'!F23/10</f>
        <v>13300894</v>
      </c>
      <c r="G28" s="7">
        <f>'1'!G23/10</f>
        <v>13566911</v>
      </c>
      <c r="H28" s="7">
        <f>'1'!H23/10</f>
        <v>13973918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B35" sqref="B35"/>
    </sheetView>
  </sheetViews>
  <sheetFormatPr defaultRowHeight="15" x14ac:dyDescent="0.25"/>
  <cols>
    <col min="1" max="1" width="44.140625" customWidth="1"/>
    <col min="2" max="9" width="15" bestFit="1" customWidth="1"/>
  </cols>
  <sheetData>
    <row r="1" spans="1:9" ht="15.75" x14ac:dyDescent="0.25">
      <c r="A1" s="1" t="s">
        <v>71</v>
      </c>
      <c r="B1" s="26"/>
      <c r="C1" s="26"/>
      <c r="D1" s="26"/>
      <c r="E1" s="26"/>
      <c r="F1" s="26"/>
      <c r="G1" s="26"/>
      <c r="H1" s="27"/>
      <c r="I1" s="9"/>
    </row>
    <row r="2" spans="1:9" ht="15.75" x14ac:dyDescent="0.25">
      <c r="A2" s="1" t="s">
        <v>55</v>
      </c>
      <c r="B2" s="26"/>
      <c r="C2" s="26"/>
      <c r="D2" s="26"/>
      <c r="E2" s="26"/>
      <c r="F2" s="26"/>
      <c r="G2" s="26"/>
      <c r="H2" s="27"/>
      <c r="I2" s="9"/>
    </row>
    <row r="3" spans="1:9" ht="15.75" x14ac:dyDescent="0.25">
      <c r="A3" s="1" t="s">
        <v>1</v>
      </c>
      <c r="B3" s="26"/>
      <c r="C3" s="26"/>
      <c r="D3" s="26"/>
      <c r="E3" s="26"/>
      <c r="F3" s="26"/>
      <c r="G3" s="26"/>
      <c r="H3" s="27"/>
      <c r="I3" s="26"/>
    </row>
    <row r="4" spans="1:9" x14ac:dyDescent="0.25">
      <c r="A4" s="1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/>
    </row>
    <row r="5" spans="1:9" ht="15.75" x14ac:dyDescent="0.25">
      <c r="A5" s="18"/>
      <c r="B5" s="26"/>
      <c r="C5" s="26"/>
      <c r="D5" s="26"/>
      <c r="E5" s="26"/>
      <c r="F5" s="26"/>
      <c r="G5" s="26"/>
      <c r="H5" s="26"/>
      <c r="I5" s="7"/>
    </row>
    <row r="6" spans="1:9" x14ac:dyDescent="0.25">
      <c r="A6" s="16" t="s">
        <v>38</v>
      </c>
      <c r="B6" s="28"/>
      <c r="C6" s="28"/>
      <c r="D6" s="28"/>
      <c r="E6" s="28"/>
      <c r="F6" s="28"/>
      <c r="G6" s="28"/>
      <c r="H6" s="28"/>
      <c r="I6" s="7"/>
    </row>
    <row r="7" spans="1:9" x14ac:dyDescent="0.25">
      <c r="A7" t="s">
        <v>39</v>
      </c>
      <c r="B7" s="28">
        <v>35230553</v>
      </c>
      <c r="C7" s="28">
        <v>24293757</v>
      </c>
      <c r="D7" s="28">
        <v>27081350</v>
      </c>
      <c r="E7" s="28">
        <v>32969393</v>
      </c>
      <c r="F7" s="28">
        <v>46220727</v>
      </c>
      <c r="G7" s="28">
        <v>48296003</v>
      </c>
      <c r="H7" s="28">
        <v>50166279</v>
      </c>
      <c r="I7" s="7"/>
    </row>
    <row r="8" spans="1:9" ht="15.75" x14ac:dyDescent="0.25">
      <c r="A8" s="29" t="s">
        <v>52</v>
      </c>
      <c r="B8" s="28">
        <v>-32105947</v>
      </c>
      <c r="C8" s="28">
        <v>-27397811</v>
      </c>
      <c r="D8" s="28">
        <v>-26957758</v>
      </c>
      <c r="E8" s="28">
        <v>-32685391</v>
      </c>
      <c r="F8" s="28">
        <v>-45398809</v>
      </c>
      <c r="G8" s="28">
        <v>-49185262</v>
      </c>
      <c r="H8" s="28">
        <v>-51623302</v>
      </c>
      <c r="I8" s="7"/>
    </row>
    <row r="9" spans="1:9" ht="15.75" x14ac:dyDescent="0.25">
      <c r="A9" s="29" t="s">
        <v>53</v>
      </c>
      <c r="B9" s="28"/>
      <c r="C9" s="28"/>
      <c r="D9" s="28"/>
      <c r="E9" s="28"/>
      <c r="F9" s="28"/>
      <c r="G9" s="28"/>
      <c r="H9" s="28"/>
      <c r="I9" s="7"/>
    </row>
    <row r="10" spans="1:9" ht="15.75" x14ac:dyDescent="0.25">
      <c r="A10" s="29" t="s">
        <v>54</v>
      </c>
      <c r="B10" s="28"/>
      <c r="C10" s="28"/>
      <c r="D10" s="28"/>
      <c r="E10" s="28"/>
      <c r="F10" s="28">
        <v>-128348</v>
      </c>
      <c r="G10" s="28">
        <v>-845213</v>
      </c>
      <c r="H10" s="28">
        <v>-57790</v>
      </c>
      <c r="I10" s="7"/>
    </row>
    <row r="11" spans="1:9" ht="15.75" x14ac:dyDescent="0.25">
      <c r="A11" s="18"/>
      <c r="B11" s="27">
        <f t="shared" ref="B11:H11" si="0">SUM(B7:B10)</f>
        <v>3124606</v>
      </c>
      <c r="C11" s="27">
        <f t="shared" si="0"/>
        <v>-3104054</v>
      </c>
      <c r="D11" s="27">
        <f t="shared" si="0"/>
        <v>123592</v>
      </c>
      <c r="E11" s="27">
        <f t="shared" si="0"/>
        <v>284002</v>
      </c>
      <c r="F11" s="27">
        <f t="shared" si="0"/>
        <v>693570</v>
      </c>
      <c r="G11" s="27">
        <f t="shared" si="0"/>
        <v>-1734472</v>
      </c>
      <c r="H11" s="27">
        <f t="shared" si="0"/>
        <v>-1514813</v>
      </c>
      <c r="I11" s="27"/>
    </row>
    <row r="12" spans="1:9" ht="15.75" x14ac:dyDescent="0.25">
      <c r="A12" s="18"/>
      <c r="B12" s="27"/>
      <c r="C12" s="27"/>
      <c r="D12" s="27"/>
      <c r="E12" s="27"/>
      <c r="F12" s="27"/>
      <c r="G12" s="27"/>
      <c r="H12" s="27"/>
      <c r="I12" s="7"/>
    </row>
    <row r="13" spans="1:9" x14ac:dyDescent="0.25">
      <c r="A13" s="16" t="s">
        <v>40</v>
      </c>
      <c r="B13" s="28"/>
      <c r="C13" s="28"/>
      <c r="D13" s="28"/>
      <c r="E13" s="28"/>
      <c r="F13" s="28"/>
      <c r="G13" s="28"/>
      <c r="H13" s="28"/>
      <c r="I13" s="7"/>
    </row>
    <row r="14" spans="1:9" x14ac:dyDescent="0.25">
      <c r="A14" s="30" t="s">
        <v>66</v>
      </c>
      <c r="B14" s="28"/>
      <c r="C14" s="28"/>
      <c r="D14" s="28"/>
      <c r="E14" s="28"/>
      <c r="F14" s="28">
        <v>2000000</v>
      </c>
      <c r="G14" s="28">
        <v>2000000</v>
      </c>
      <c r="H14" s="28">
        <v>4000000</v>
      </c>
      <c r="I14" s="7"/>
    </row>
    <row r="15" spans="1:9" x14ac:dyDescent="0.25">
      <c r="A15" s="30" t="s">
        <v>74</v>
      </c>
      <c r="B15" s="28">
        <v>-3593245</v>
      </c>
      <c r="C15" s="28"/>
      <c r="D15" s="28"/>
      <c r="E15" s="28"/>
      <c r="F15" s="28"/>
      <c r="G15" s="28"/>
      <c r="H15" s="28"/>
      <c r="I15" s="7"/>
    </row>
    <row r="16" spans="1:9" x14ac:dyDescent="0.25">
      <c r="A16" s="10" t="s">
        <v>67</v>
      </c>
      <c r="B16" s="27">
        <v>134870</v>
      </c>
      <c r="C16" s="27">
        <v>150600</v>
      </c>
      <c r="D16" s="27">
        <v>-562650</v>
      </c>
      <c r="E16" s="27"/>
      <c r="F16" s="31">
        <v>-2657800</v>
      </c>
      <c r="G16" s="27">
        <v>0</v>
      </c>
      <c r="H16" s="31">
        <v>-2393350</v>
      </c>
      <c r="I16" s="27"/>
    </row>
    <row r="17" spans="1:9" x14ac:dyDescent="0.25">
      <c r="B17" s="27">
        <f t="shared" ref="B17:H17" si="1">SUM(B14:B16)</f>
        <v>-3458375</v>
      </c>
      <c r="C17" s="27">
        <f t="shared" si="1"/>
        <v>150600</v>
      </c>
      <c r="D17" s="27">
        <f t="shared" si="1"/>
        <v>-562650</v>
      </c>
      <c r="E17" s="27">
        <f t="shared" si="1"/>
        <v>0</v>
      </c>
      <c r="F17" s="27">
        <f t="shared" si="1"/>
        <v>-657800</v>
      </c>
      <c r="G17" s="27">
        <f t="shared" si="1"/>
        <v>2000000</v>
      </c>
      <c r="H17" s="27">
        <f t="shared" si="1"/>
        <v>1606650</v>
      </c>
      <c r="I17" s="7"/>
    </row>
    <row r="18" spans="1:9" x14ac:dyDescent="0.25">
      <c r="A18" s="16" t="s">
        <v>41</v>
      </c>
      <c r="B18" s="28"/>
      <c r="C18" s="28"/>
      <c r="D18" s="28"/>
      <c r="E18" s="28"/>
      <c r="F18" s="28"/>
      <c r="G18" s="28"/>
      <c r="H18" s="28"/>
      <c r="I18" s="7"/>
    </row>
    <row r="19" spans="1:9" x14ac:dyDescent="0.25">
      <c r="A19" t="s">
        <v>69</v>
      </c>
      <c r="B19" s="28">
        <v>830000</v>
      </c>
      <c r="C19" s="28">
        <v>2630000</v>
      </c>
      <c r="D19" s="28"/>
      <c r="E19" s="28"/>
      <c r="F19" s="28"/>
      <c r="G19" s="28"/>
      <c r="H19" s="28"/>
      <c r="I19" s="7"/>
    </row>
    <row r="20" spans="1:9" x14ac:dyDescent="0.25">
      <c r="A20" t="s">
        <v>70</v>
      </c>
      <c r="B20" s="28">
        <v>211650</v>
      </c>
      <c r="C20" s="28">
        <v>390555</v>
      </c>
      <c r="D20" s="28"/>
      <c r="E20" s="28"/>
      <c r="F20" s="28"/>
      <c r="G20" s="28"/>
      <c r="H20" s="28"/>
      <c r="I20" s="7"/>
    </row>
    <row r="21" spans="1:9" x14ac:dyDescent="0.25">
      <c r="A21" t="s">
        <v>68</v>
      </c>
      <c r="B21" s="28">
        <v>-21165</v>
      </c>
      <c r="C21" s="28">
        <v>-78318</v>
      </c>
      <c r="D21" s="28">
        <v>-70293</v>
      </c>
      <c r="E21" s="28">
        <v>-78169</v>
      </c>
      <c r="F21" s="28"/>
      <c r="G21" s="28"/>
      <c r="H21" s="28"/>
      <c r="I21" s="7"/>
    </row>
    <row r="22" spans="1:9" x14ac:dyDescent="0.25">
      <c r="A22" t="s">
        <v>42</v>
      </c>
      <c r="B22" s="31">
        <v>-319151</v>
      </c>
      <c r="C22" s="31"/>
      <c r="D22" s="31"/>
      <c r="E22" s="31"/>
      <c r="F22" s="31"/>
      <c r="G22" s="31"/>
      <c r="H22" s="28"/>
      <c r="I22" s="5"/>
    </row>
    <row r="23" spans="1:9" x14ac:dyDescent="0.25">
      <c r="A23" s="1"/>
      <c r="B23" s="32">
        <f t="shared" ref="B23:H23" si="2">SUM(B19:B22)</f>
        <v>701334</v>
      </c>
      <c r="C23" s="32">
        <f t="shared" si="2"/>
        <v>2942237</v>
      </c>
      <c r="D23" s="32">
        <f t="shared" si="2"/>
        <v>-70293</v>
      </c>
      <c r="E23" s="32">
        <f t="shared" si="2"/>
        <v>-78169</v>
      </c>
      <c r="F23" s="32">
        <f t="shared" si="2"/>
        <v>0</v>
      </c>
      <c r="G23" s="32">
        <f t="shared" si="2"/>
        <v>0</v>
      </c>
      <c r="H23" s="32">
        <f t="shared" si="2"/>
        <v>0</v>
      </c>
      <c r="I23" s="32"/>
    </row>
    <row r="24" spans="1:9" x14ac:dyDescent="0.25">
      <c r="B24" s="28"/>
      <c r="C24" s="28"/>
      <c r="D24" s="28"/>
      <c r="E24" s="28"/>
      <c r="F24" s="28"/>
      <c r="G24" s="28"/>
      <c r="H24" s="28"/>
      <c r="I24" s="7"/>
    </row>
    <row r="25" spans="1:9" x14ac:dyDescent="0.25">
      <c r="A25" s="1" t="s">
        <v>43</v>
      </c>
      <c r="B25" s="27">
        <f>SUM(B11,B17,B23)</f>
        <v>367565</v>
      </c>
      <c r="C25" s="27">
        <f t="shared" ref="C25:H25" si="3">SUM(C11,C17,C23)</f>
        <v>-11217</v>
      </c>
      <c r="D25" s="27">
        <f t="shared" si="3"/>
        <v>-509351</v>
      </c>
      <c r="E25" s="27">
        <f t="shared" si="3"/>
        <v>205833</v>
      </c>
      <c r="F25" s="27">
        <f t="shared" si="3"/>
        <v>35770</v>
      </c>
      <c r="G25" s="27">
        <f t="shared" si="3"/>
        <v>265528</v>
      </c>
      <c r="H25" s="27">
        <f t="shared" si="3"/>
        <v>91837</v>
      </c>
      <c r="I25" s="27"/>
    </row>
    <row r="26" spans="1:9" x14ac:dyDescent="0.25">
      <c r="A26" s="22" t="s">
        <v>44</v>
      </c>
      <c r="B26" s="28">
        <v>506030</v>
      </c>
      <c r="C26" s="28">
        <v>873595</v>
      </c>
      <c r="D26" s="28">
        <v>862378</v>
      </c>
      <c r="E26" s="28">
        <v>353027</v>
      </c>
      <c r="F26" s="28">
        <v>558860</v>
      </c>
      <c r="G26" s="28">
        <v>594630</v>
      </c>
      <c r="H26" s="28">
        <v>860158</v>
      </c>
      <c r="I26" s="7"/>
    </row>
    <row r="27" spans="1:9" x14ac:dyDescent="0.25">
      <c r="A27" s="22" t="s">
        <v>45</v>
      </c>
      <c r="B27" s="28"/>
      <c r="C27" s="28"/>
      <c r="D27" s="28"/>
      <c r="E27" s="28"/>
      <c r="F27" s="28"/>
      <c r="G27" s="28"/>
      <c r="H27" s="28"/>
      <c r="I27" s="7"/>
    </row>
    <row r="28" spans="1:9" x14ac:dyDescent="0.25">
      <c r="A28" s="16" t="s">
        <v>46</v>
      </c>
      <c r="B28" s="27">
        <f>SUM(B25:B26)</f>
        <v>873595</v>
      </c>
      <c r="C28" s="27">
        <f>SUM(C25:C26)</f>
        <v>862378</v>
      </c>
      <c r="D28" s="27">
        <f t="shared" ref="D28:H28" si="4">SUM(D25:D26)</f>
        <v>353027</v>
      </c>
      <c r="E28" s="27">
        <f t="shared" si="4"/>
        <v>558860</v>
      </c>
      <c r="F28" s="27">
        <f t="shared" si="4"/>
        <v>594630</v>
      </c>
      <c r="G28" s="27">
        <f t="shared" si="4"/>
        <v>860158</v>
      </c>
      <c r="H28" s="27">
        <f t="shared" si="4"/>
        <v>951995</v>
      </c>
      <c r="I28" s="27"/>
    </row>
    <row r="29" spans="1:9" x14ac:dyDescent="0.25">
      <c r="B29" s="27"/>
      <c r="C29" s="27"/>
      <c r="D29" s="27"/>
      <c r="E29" s="27"/>
      <c r="F29" s="27"/>
      <c r="G29" s="27"/>
      <c r="H29" s="27"/>
      <c r="I29" s="27"/>
    </row>
    <row r="30" spans="1:9" x14ac:dyDescent="0.25">
      <c r="A30" s="16" t="s">
        <v>47</v>
      </c>
      <c r="B30" s="33">
        <f>B11/('1'!B23/10)</f>
        <v>0.2444076200652279</v>
      </c>
      <c r="C30" s="33">
        <f>C11/('1'!C23/10)</f>
        <v>-0.23803925324765704</v>
      </c>
      <c r="D30" s="33">
        <f>D11/('1'!D23/10)</f>
        <v>9.4778465153584415E-3</v>
      </c>
      <c r="E30" s="33">
        <f>E11/('1'!E23/10)</f>
        <v>2.1779139151845005E-2</v>
      </c>
      <c r="F30" s="33">
        <f>F11/('1'!F23/10)</f>
        <v>5.2144615241652176E-2</v>
      </c>
      <c r="G30" s="33">
        <f>G11/('1'!G23/10)</f>
        <v>-0.12784575648797283</v>
      </c>
      <c r="H30" s="33">
        <f>H11/('1'!H23/10)</f>
        <v>-0.10840288314272346</v>
      </c>
      <c r="I30" s="33"/>
    </row>
    <row r="31" spans="1:9" x14ac:dyDescent="0.25">
      <c r="A31" s="16" t="s">
        <v>48</v>
      </c>
      <c r="B31" s="34">
        <f>'1'!B23/10</f>
        <v>12784405</v>
      </c>
      <c r="C31" s="34">
        <f>'1'!C23/10</f>
        <v>13040093</v>
      </c>
      <c r="D31" s="34">
        <f>'1'!D23/10</f>
        <v>13040093</v>
      </c>
      <c r="E31" s="34">
        <f>'1'!E23/10</f>
        <v>13040093</v>
      </c>
      <c r="F31" s="34">
        <f>'1'!F23/10</f>
        <v>13300894</v>
      </c>
      <c r="G31" s="34">
        <f>'1'!G23/10</f>
        <v>13566911</v>
      </c>
      <c r="H31" s="34">
        <f>'1'!H23/10</f>
        <v>13973918</v>
      </c>
      <c r="I31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2019-08-22T04:03:59Z</dcterms:created>
  <dcterms:modified xsi:type="dcterms:W3CDTF">2020-04-11T14:58:10Z</dcterms:modified>
</cp:coreProperties>
</file>