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B52" i="1"/>
  <c r="G11" i="4" l="1"/>
  <c r="H38" i="3"/>
  <c r="H30" i="3"/>
  <c r="H23" i="3"/>
  <c r="H16" i="3"/>
  <c r="H40" i="2"/>
  <c r="H35" i="2"/>
  <c r="H28" i="2"/>
  <c r="H13" i="2"/>
  <c r="H9" i="2"/>
  <c r="G5" i="4" s="1"/>
  <c r="H48" i="1"/>
  <c r="H31" i="1"/>
  <c r="H40" i="1" s="1"/>
  <c r="H18" i="1"/>
  <c r="H14" i="1"/>
  <c r="H10" i="1"/>
  <c r="H6" i="1"/>
  <c r="H24" i="3" l="1"/>
  <c r="H40" i="3" s="1"/>
  <c r="H43" i="3" s="1"/>
  <c r="H14" i="2"/>
  <c r="H29" i="2" s="1"/>
  <c r="H51" i="1"/>
  <c r="H50" i="1"/>
  <c r="H25" i="1"/>
  <c r="H44" i="3" l="1"/>
  <c r="G6" i="4"/>
  <c r="H36" i="2"/>
  <c r="H41" i="2" s="1"/>
  <c r="B11" i="4"/>
  <c r="C11" i="4"/>
  <c r="D11" i="4"/>
  <c r="E11" i="4"/>
  <c r="F11" i="4"/>
  <c r="G7" i="4" l="1"/>
  <c r="G9" i="4"/>
  <c r="G8" i="4"/>
  <c r="C9" i="2"/>
  <c r="B5" i="4" s="1"/>
  <c r="D9" i="2"/>
  <c r="C5" i="4" s="1"/>
  <c r="E9" i="2"/>
  <c r="D5" i="4" s="1"/>
  <c r="F9" i="2"/>
  <c r="E5" i="4" s="1"/>
  <c r="G9" i="2"/>
  <c r="F5" i="4" s="1"/>
  <c r="B9" i="2"/>
  <c r="G38" i="3" l="1"/>
  <c r="G30" i="3"/>
  <c r="G23" i="3"/>
  <c r="G16" i="3"/>
  <c r="G24" i="3" s="1"/>
  <c r="G40" i="2"/>
  <c r="G35" i="2"/>
  <c r="G28" i="2"/>
  <c r="G13" i="2"/>
  <c r="G48" i="1"/>
  <c r="G51" i="1" s="1"/>
  <c r="G31" i="1"/>
  <c r="G40" i="1" s="1"/>
  <c r="G18" i="1"/>
  <c r="G14" i="1"/>
  <c r="G10" i="1"/>
  <c r="G6" i="1"/>
  <c r="G40" i="3" l="1"/>
  <c r="G43" i="3" s="1"/>
  <c r="G44" i="3"/>
  <c r="G14" i="2"/>
  <c r="G29" i="2" s="1"/>
  <c r="G50" i="1"/>
  <c r="G25" i="1"/>
  <c r="B18" i="1"/>
  <c r="C28" i="2"/>
  <c r="B38" i="3"/>
  <c r="C38" i="3"/>
  <c r="D38" i="3"/>
  <c r="E38" i="3"/>
  <c r="B30" i="3"/>
  <c r="C30" i="3"/>
  <c r="D30" i="3"/>
  <c r="E30" i="3"/>
  <c r="B23" i="3"/>
  <c r="C23" i="3"/>
  <c r="D23" i="3"/>
  <c r="E23" i="3"/>
  <c r="B16" i="3"/>
  <c r="C16" i="3"/>
  <c r="D16" i="3"/>
  <c r="D24" i="3" s="1"/>
  <c r="D44" i="3" s="1"/>
  <c r="E16" i="3"/>
  <c r="B40" i="2"/>
  <c r="C40" i="2"/>
  <c r="D40" i="2"/>
  <c r="E40" i="2"/>
  <c r="E35" i="2"/>
  <c r="B35" i="2"/>
  <c r="C35" i="2"/>
  <c r="D35" i="2"/>
  <c r="B28" i="2"/>
  <c r="D28" i="2"/>
  <c r="E28" i="2"/>
  <c r="B13" i="2"/>
  <c r="C13" i="2"/>
  <c r="D13" i="2"/>
  <c r="E13" i="2"/>
  <c r="B48" i="1"/>
  <c r="B51" i="1" s="1"/>
  <c r="C48" i="1"/>
  <c r="C51" i="1" s="1"/>
  <c r="D48" i="1"/>
  <c r="D51" i="1" s="1"/>
  <c r="E48" i="1"/>
  <c r="E51" i="1" s="1"/>
  <c r="B31" i="1"/>
  <c r="B40" i="1" s="1"/>
  <c r="C31" i="1"/>
  <c r="C40" i="1" s="1"/>
  <c r="D31" i="1"/>
  <c r="D40" i="1" s="1"/>
  <c r="E31" i="1"/>
  <c r="E40" i="1" s="1"/>
  <c r="C18" i="1"/>
  <c r="D18" i="1"/>
  <c r="E18" i="1"/>
  <c r="B14" i="1"/>
  <c r="C14" i="1"/>
  <c r="D14" i="1"/>
  <c r="E14" i="1"/>
  <c r="B10" i="1"/>
  <c r="C10" i="1"/>
  <c r="D10" i="1"/>
  <c r="E10" i="1"/>
  <c r="B6" i="1"/>
  <c r="C6" i="1"/>
  <c r="D6" i="1"/>
  <c r="D25" i="1" s="1"/>
  <c r="E6" i="1"/>
  <c r="F38" i="3"/>
  <c r="F30" i="3"/>
  <c r="F23" i="3"/>
  <c r="F16" i="3"/>
  <c r="F24" i="3" l="1"/>
  <c r="F44" i="3" s="1"/>
  <c r="G36" i="2"/>
  <c r="G41" i="2" s="1"/>
  <c r="F8" i="4" s="1"/>
  <c r="F6" i="4"/>
  <c r="F40" i="3"/>
  <c r="F43" i="3" s="1"/>
  <c r="E24" i="3"/>
  <c r="E14" i="2"/>
  <c r="E29" i="2" s="1"/>
  <c r="B24" i="3"/>
  <c r="B14" i="2"/>
  <c r="B29" i="2" s="1"/>
  <c r="B36" i="2" s="1"/>
  <c r="B41" i="2" s="1"/>
  <c r="B50" i="1"/>
  <c r="B25" i="1"/>
  <c r="C24" i="3"/>
  <c r="C14" i="2"/>
  <c r="C29" i="2" s="1"/>
  <c r="C50" i="1"/>
  <c r="C25" i="1"/>
  <c r="D40" i="3"/>
  <c r="D43" i="3" s="1"/>
  <c r="D14" i="2"/>
  <c r="D29" i="2" s="1"/>
  <c r="D50" i="1"/>
  <c r="E50" i="1"/>
  <c r="E25" i="1"/>
  <c r="F40" i="2"/>
  <c r="F35" i="2"/>
  <c r="F28" i="2"/>
  <c r="F13" i="2"/>
  <c r="F14" i="2" s="1"/>
  <c r="F29" i="2" s="1"/>
  <c r="F48" i="1"/>
  <c r="F51" i="1" s="1"/>
  <c r="F31" i="1"/>
  <c r="F40" i="1" s="1"/>
  <c r="F18" i="1"/>
  <c r="F14" i="1"/>
  <c r="F10" i="1"/>
  <c r="F6" i="1"/>
  <c r="C40" i="3" l="1"/>
  <c r="C43" i="3" s="1"/>
  <c r="C44" i="3"/>
  <c r="B40" i="3"/>
  <c r="B43" i="3" s="1"/>
  <c r="B44" i="3"/>
  <c r="E40" i="3"/>
  <c r="E43" i="3" s="1"/>
  <c r="E44" i="3"/>
  <c r="F36" i="2"/>
  <c r="F41" i="2" s="1"/>
  <c r="E9" i="4" s="1"/>
  <c r="E6" i="4"/>
  <c r="E36" i="2"/>
  <c r="E41" i="2" s="1"/>
  <c r="D6" i="4"/>
  <c r="D36" i="2"/>
  <c r="D41" i="2" s="1"/>
  <c r="C6" i="4"/>
  <c r="C36" i="2"/>
  <c r="C41" i="2" s="1"/>
  <c r="B6" i="4"/>
  <c r="F7" i="4"/>
  <c r="F9" i="4"/>
  <c r="F25" i="1"/>
  <c r="F50" i="1"/>
  <c r="B8" i="4"/>
  <c r="B7" i="4" l="1"/>
  <c r="B9" i="4"/>
  <c r="D7" i="4"/>
  <c r="D9" i="4"/>
  <c r="D8" i="4"/>
  <c r="C7" i="4"/>
  <c r="C8" i="4"/>
  <c r="C9" i="4"/>
  <c r="E7" i="4"/>
  <c r="E8" i="4"/>
</calcChain>
</file>

<file path=xl/sharedStrings.xml><?xml version="1.0" encoding="utf-8"?>
<sst xmlns="http://schemas.openxmlformats.org/spreadsheetml/2006/main" count="124" uniqueCount="117">
  <si>
    <t>First Security Islami Bank Limited</t>
  </si>
  <si>
    <t>Cash</t>
  </si>
  <si>
    <t>Balance with Bagladesh Bank &amp; its agent banks</t>
  </si>
  <si>
    <t>In Bangladesh</t>
  </si>
  <si>
    <t>Outside Bangladesh</t>
  </si>
  <si>
    <t xml:space="preserve">Government </t>
  </si>
  <si>
    <t>Others</t>
  </si>
  <si>
    <t>Investments</t>
  </si>
  <si>
    <t>General investments etc</t>
  </si>
  <si>
    <t xml:space="preserve">Bills purchase and Negotiated </t>
  </si>
  <si>
    <t>Al-wadia  current deposits and other depsoits accounts</t>
  </si>
  <si>
    <t>Bills Payable</t>
  </si>
  <si>
    <t>Mudaraba saving depsoits</t>
  </si>
  <si>
    <t>Mudaraba term deposits</t>
  </si>
  <si>
    <t>Other Mudaraba deposits</t>
  </si>
  <si>
    <t>Other liabiliites</t>
  </si>
  <si>
    <t>Paid up capital</t>
  </si>
  <si>
    <t>Statitory reserve</t>
  </si>
  <si>
    <t>Other reserve</t>
  </si>
  <si>
    <t>Assest revaluation reserve</t>
  </si>
  <si>
    <t>Retained earning</t>
  </si>
  <si>
    <t>In hand(including foreign currencies)</t>
  </si>
  <si>
    <t>Investment income</t>
  </si>
  <si>
    <t>Profit paid on deposits</t>
  </si>
  <si>
    <t>Income from invesmtment in shares &amp; securities</t>
  </si>
  <si>
    <t>Commission ,Exchange and Brokerage</t>
  </si>
  <si>
    <t>Other opearting income</t>
  </si>
  <si>
    <t>Salary and allowances</t>
  </si>
  <si>
    <t>Rent,taxes ,insurances ,electricity etc</t>
  </si>
  <si>
    <t>Legal expenses</t>
  </si>
  <si>
    <t>Postage ,stamps,telecommunication etc</t>
  </si>
  <si>
    <t>Stationery ,printing n,advertisement etc</t>
  </si>
  <si>
    <t>Managing director's salary &amp; fees</t>
  </si>
  <si>
    <t>Director's fees &amp; expenses</t>
  </si>
  <si>
    <t>Shariah suprevisory committes fees &amp; expenses</t>
  </si>
  <si>
    <t>Audiot's fees</t>
  </si>
  <si>
    <t>Deprciation &amp; repair of bank's assets</t>
  </si>
  <si>
    <t>Zakat expenses</t>
  </si>
  <si>
    <t>Other expenses</t>
  </si>
  <si>
    <t>Provision for investments including off- B/S items</t>
  </si>
  <si>
    <t>Provision for diminution in value of investment in shares</t>
  </si>
  <si>
    <t>Provision for other assests</t>
  </si>
  <si>
    <t>Provision fro current tax</t>
  </si>
  <si>
    <t>Deferred tax income</t>
  </si>
  <si>
    <t xml:space="preserve">Investment income receipt </t>
  </si>
  <si>
    <t>Dividend receipts</t>
  </si>
  <si>
    <t>Fees &amp; commission receipts</t>
  </si>
  <si>
    <t xml:space="preserve">Payment to employees </t>
  </si>
  <si>
    <t>Payment to supplies</t>
  </si>
  <si>
    <t>Income tax paid</t>
  </si>
  <si>
    <t>Receipts from other oprating activiites</t>
  </si>
  <si>
    <t>Payment for other operating actiivites</t>
  </si>
  <si>
    <t>Investmnets to customers</t>
  </si>
  <si>
    <t>Other assets</t>
  </si>
  <si>
    <t>Deposits receives from customers</t>
  </si>
  <si>
    <t>Investment in shares and securiites</t>
  </si>
  <si>
    <t>Purchase of property ,plant &amp; equipment</t>
  </si>
  <si>
    <t>Slae of property ,plant and equipmnet</t>
  </si>
  <si>
    <t>Receipts /payments of Mudaraba Subordinate Bond</t>
  </si>
  <si>
    <t xml:space="preserve">Increase /decrease in placement from banks &amp; FIS </t>
  </si>
  <si>
    <t>Dividend paid in cash</t>
  </si>
  <si>
    <t>Right shre monety deposit</t>
  </si>
  <si>
    <t>Receipts from issue of right share</t>
  </si>
  <si>
    <t>Provision for classified investments</t>
  </si>
  <si>
    <t>Increase /decrease in share  capital</t>
  </si>
  <si>
    <t>Ratio</t>
  </si>
  <si>
    <t>Operating Margin</t>
  </si>
  <si>
    <t>Net Margin</t>
  </si>
  <si>
    <t>Capital to Risk Weighted Assets Ratio</t>
  </si>
  <si>
    <t>Placement from Banks &amp; other financial institutions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</si>
  <si>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</si>
  <si>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</si>
  <si>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</si>
  <si>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</si>
  <si>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</si>
  <si>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31 December</t>
  </si>
  <si>
    <t>Property and Assets</t>
  </si>
  <si>
    <t>Balance with Other Banks and Financial Institutions</t>
  </si>
  <si>
    <t>Placement with Banks &amp; Other Financial Institutions</t>
  </si>
  <si>
    <t>Investments in shares &amp; Securities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</si>
  <si>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</si>
  <si>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</si>
  <si>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</si>
  <si>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</si>
  <si>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</si>
  <si>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Placement from Banks &amp; Other Financial Institutions</t>
  </si>
  <si>
    <t>Deposits and Other Accounts</t>
  </si>
  <si>
    <t>Mudaraba Subordinated Bond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</si>
  <si>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</si>
  <si>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</si>
  <si>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</si>
  <si>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</si>
  <si>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</si>
  <si>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</si>
  <si>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</si>
  <si>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</si>
  <si>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</si>
  <si>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</si>
  <si>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</si>
  <si>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</si>
  <si>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</si>
  <si>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</si>
  <si>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</si>
  <si>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</si>
  <si>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</si>
  <si>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</si>
  <si>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</si>
  <si>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</si>
  <si>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</si>
  <si>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</si>
  <si>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</si>
  <si>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</si>
  <si>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</si>
  <si>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</si>
  <si>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Cash Flows Statement</t>
  </si>
  <si>
    <t>Income Statement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</si>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</sst>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1" applyNumberFormat="1" applyFont="1"/>
    <xf numFmtId="0" fontId="0" fillId="0" borderId="0" xfId="0" applyFont="1"/>
    <xf numFmtId="164" fontId="2" fillId="0" borderId="0" xfId="1" applyNumberFormat="1" applyFont="1"/>
    <xf numFmtId="0" fontId="0" fillId="0" borderId="0" xfId="0" applyAlignment="1">
      <alignment wrapText="1"/>
    </xf>
    <xf numFmtId="164" fontId="2" fillId="0" borderId="0" xfId="0" applyNumberFormat="1" applyFont="1"/>
    <xf numFmtId="0" fontId="3" fillId="0" borderId="0" xfId="0" applyFont="1" applyAlignment="1">
      <alignment horizontal="center"/>
    </xf>
    <xf numFmtId="164" fontId="1" fillId="0" borderId="0" xfId="1" applyNumberFormat="1" applyFont="1"/>
    <xf numFmtId="10" fontId="0" fillId="0" borderId="0" xfId="2" applyNumberFormat="1" applyFont="1"/>
    <xf numFmtId="164" fontId="0" fillId="0" borderId="0" xfId="0" applyNumberFormat="1"/>
    <xf numFmtId="0" fontId="3" fillId="0" borderId="0" xfId="0" applyFont="1"/>
    <xf numFmtId="1" fontId="3" fillId="0" borderId="0" xfId="1" applyNumberFormat="1" applyFont="1" applyAlignment="1">
      <alignment horizontal="center"/>
    </xf>
    <xf numFmtId="10" fontId="0" fillId="0" borderId="0" xfId="0" applyNumberFormat="1"/>
    <xf numFmtId="43" fontId="0" fillId="0" borderId="0" xfId="0" applyNumberFormat="1"/>
    <xf numFmtId="2" fontId="0" fillId="0" borderId="0" xfId="0" applyNumberFormat="1"/>
    <xf numFmtId="0" fontId="2" fillId="0" borderId="0" xfId="0" applyFont="1" applyFill="1"/>
    <xf numFmtId="0" fontId="0" fillId="0" borderId="0" xfId="0" applyFill="1"/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4" fillId="0" borderId="0" xfId="0" applyFont="1" applyFill="1"/>
    <xf numFmtId="0" fontId="2" fillId="0" borderId="1" xfId="0" applyFont="1" applyBorder="1"/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1" ySplit="4" topLeftCell="B39" activePane="bottomRight" state="frozen"/>
      <selection pane="topRight" activeCell="B1" sqref="B1"/>
      <selection pane="bottomLeft" activeCell="A4" sqref="A4"/>
      <selection pane="bottomRight" activeCell="D55" sqref="D55"/>
    </sheetView>
  </sheetViews>
  <sheetFormatPr defaultRowHeight="15" x14ac:dyDescent="0.25"/>
  <cols>
    <col min="1" max="1" width="50.7109375" bestFit="1" customWidth="1"/>
    <col min="2" max="7" width="16.28515625" bestFit="1" customWidth="1"/>
    <col min="8" max="8" width="19" bestFit="1" customWidth="1"/>
  </cols>
  <sheetData>
    <row r="1" spans="1:8" x14ac:dyDescent="0.25">
      <c r="A1" s="17" t="s">
        <v>0</v>
      </c>
    </row>
    <row r="2" spans="1:8" x14ac:dyDescent="0.25">
      <c r="A2" s="1" t="s">
        <v>116</v>
      </c>
    </row>
    <row r="3" spans="1:8" x14ac:dyDescent="0.25">
      <c r="A3" t="s">
        <v>75</v>
      </c>
    </row>
    <row r="4" spans="1:8" ht="15.75" x14ac:dyDescent="0.25">
      <c r="A4" s="18"/>
      <c r="B4" s="8">
        <v>2012</v>
      </c>
      <c r="C4" s="8">
        <v>2013</v>
      </c>
      <c r="D4" s="8">
        <v>2014</v>
      </c>
      <c r="E4" s="8">
        <v>2015</v>
      </c>
      <c r="F4" s="8">
        <v>2016</v>
      </c>
      <c r="G4" s="8">
        <v>2017</v>
      </c>
      <c r="H4" s="8">
        <v>2018</v>
      </c>
    </row>
    <row r="5" spans="1:8" x14ac:dyDescent="0.25">
      <c r="A5" s="19" t="s">
        <v>76</v>
      </c>
      <c r="B5" s="3"/>
      <c r="C5" s="3"/>
      <c r="D5" s="3"/>
      <c r="E5" s="3"/>
      <c r="F5" s="3"/>
    </row>
    <row r="6" spans="1:8" x14ac:dyDescent="0.25">
      <c r="A6" s="20" t="s">
        <v>1</v>
      </c>
      <c r="B6" s="5">
        <f t="shared" ref="B6:E6" si="0">SUM(B7:B8)</f>
        <v>10528152443</v>
      </c>
      <c r="C6" s="5">
        <f t="shared" si="0"/>
        <v>11549383178</v>
      </c>
      <c r="D6" s="5">
        <f t="shared" si="0"/>
        <v>16290256291</v>
      </c>
      <c r="E6" s="5">
        <f t="shared" si="0"/>
        <v>27230981774</v>
      </c>
      <c r="F6" s="5">
        <f>SUM(F7:F8)</f>
        <v>32300518914</v>
      </c>
      <c r="G6" s="5">
        <f>SUM(G7:G8)</f>
        <v>25177139774</v>
      </c>
      <c r="H6" s="5">
        <f>SUM(H7:H8)</f>
        <v>19518289272</v>
      </c>
    </row>
    <row r="7" spans="1:8" x14ac:dyDescent="0.25">
      <c r="A7" t="s">
        <v>21</v>
      </c>
      <c r="B7" s="3">
        <v>1183469300</v>
      </c>
      <c r="C7" s="3">
        <v>1294882672</v>
      </c>
      <c r="D7" s="3">
        <v>1269388801</v>
      </c>
      <c r="E7" s="3">
        <v>1304096013</v>
      </c>
      <c r="F7" s="3">
        <v>1709030260</v>
      </c>
      <c r="G7" s="3">
        <v>1691479252</v>
      </c>
      <c r="H7" s="3">
        <v>1873800106</v>
      </c>
    </row>
    <row r="8" spans="1:8" x14ac:dyDescent="0.25">
      <c r="A8" s="4" t="s">
        <v>2</v>
      </c>
      <c r="B8" s="3">
        <v>9344683143</v>
      </c>
      <c r="C8" s="3">
        <v>10254500506</v>
      </c>
      <c r="D8" s="3">
        <v>15020867490</v>
      </c>
      <c r="E8" s="3">
        <v>25926885761</v>
      </c>
      <c r="F8" s="3">
        <v>30591488654</v>
      </c>
      <c r="G8" s="3">
        <v>23485660522</v>
      </c>
      <c r="H8" s="3">
        <v>17644489166</v>
      </c>
    </row>
    <row r="9" spans="1:8" x14ac:dyDescent="0.25">
      <c r="B9" s="3"/>
      <c r="C9" s="3"/>
      <c r="D9" s="3"/>
      <c r="E9" s="3"/>
      <c r="F9" s="3"/>
    </row>
    <row r="10" spans="1:8" x14ac:dyDescent="0.25">
      <c r="A10" s="21" t="s">
        <v>77</v>
      </c>
      <c r="B10" s="5">
        <f t="shared" ref="B10:E10" si="1">SUM(B11:B12)</f>
        <v>10797824691</v>
      </c>
      <c r="C10" s="5">
        <f t="shared" si="1"/>
        <v>14379093084</v>
      </c>
      <c r="D10" s="5">
        <f t="shared" si="1"/>
        <v>597224010</v>
      </c>
      <c r="E10" s="5">
        <f t="shared" si="1"/>
        <v>346454159</v>
      </c>
      <c r="F10" s="5">
        <f>SUM(F11:F12)</f>
        <v>516948766</v>
      </c>
      <c r="G10" s="5">
        <f>SUM(G11:G12)</f>
        <v>641309944</v>
      </c>
      <c r="H10" s="5">
        <f>SUM(H11:H12)</f>
        <v>1084074067</v>
      </c>
    </row>
    <row r="11" spans="1:8" x14ac:dyDescent="0.25">
      <c r="A11" t="s">
        <v>3</v>
      </c>
      <c r="B11" s="3">
        <v>10327491621</v>
      </c>
      <c r="C11" s="3">
        <v>14206467884</v>
      </c>
      <c r="D11" s="3">
        <v>124300885</v>
      </c>
      <c r="E11" s="3">
        <v>85340676</v>
      </c>
      <c r="F11" s="3">
        <v>84689825</v>
      </c>
      <c r="G11" s="3">
        <v>82762601</v>
      </c>
      <c r="H11" s="3">
        <v>163998415</v>
      </c>
    </row>
    <row r="12" spans="1:8" x14ac:dyDescent="0.25">
      <c r="A12" t="s">
        <v>4</v>
      </c>
      <c r="B12" s="3">
        <v>470333070</v>
      </c>
      <c r="C12" s="3">
        <v>172625200</v>
      </c>
      <c r="D12" s="3">
        <v>472923125</v>
      </c>
      <c r="E12" s="3">
        <v>261113483</v>
      </c>
      <c r="F12" s="3">
        <v>432258941</v>
      </c>
      <c r="G12" s="3">
        <v>558547343</v>
      </c>
      <c r="H12" s="3">
        <v>920075652</v>
      </c>
    </row>
    <row r="13" spans="1:8" x14ac:dyDescent="0.25">
      <c r="A13" s="21" t="s">
        <v>78</v>
      </c>
      <c r="B13" s="3"/>
      <c r="C13" s="3">
        <v>0</v>
      </c>
      <c r="D13" s="5">
        <v>14094000000</v>
      </c>
      <c r="E13" s="5">
        <v>14895000000</v>
      </c>
      <c r="F13" s="5">
        <v>14509000000</v>
      </c>
      <c r="G13" s="5">
        <v>13603700000</v>
      </c>
      <c r="H13" s="5">
        <v>13603700000</v>
      </c>
    </row>
    <row r="14" spans="1:8" x14ac:dyDescent="0.25">
      <c r="A14" s="21" t="s">
        <v>79</v>
      </c>
      <c r="B14" s="5">
        <f t="shared" ref="B14:E14" si="2">SUM(B15:B16)</f>
        <v>5128479126</v>
      </c>
      <c r="C14" s="5">
        <f t="shared" si="2"/>
        <v>7268269377</v>
      </c>
      <c r="D14" s="5">
        <f t="shared" si="2"/>
        <v>10583235873</v>
      </c>
      <c r="E14" s="5">
        <f t="shared" si="2"/>
        <v>13340858897</v>
      </c>
      <c r="F14" s="5">
        <f>SUM(F15:F16)</f>
        <v>14855836534</v>
      </c>
      <c r="G14" s="5">
        <f>SUM(G15:G16)</f>
        <v>16099534554</v>
      </c>
      <c r="H14" s="5">
        <f>SUM(H15:H16)</f>
        <v>16203979897</v>
      </c>
    </row>
    <row r="15" spans="1:8" x14ac:dyDescent="0.25">
      <c r="A15" t="s">
        <v>5</v>
      </c>
      <c r="B15" s="3">
        <v>4060654300</v>
      </c>
      <c r="C15" s="3">
        <v>6030358600</v>
      </c>
      <c r="D15" s="3">
        <v>9830006400</v>
      </c>
      <c r="E15" s="3">
        <v>12200005000</v>
      </c>
      <c r="F15" s="3">
        <v>13900000000</v>
      </c>
      <c r="G15" s="9">
        <v>15000000000</v>
      </c>
      <c r="H15" s="5">
        <v>15100000000</v>
      </c>
    </row>
    <row r="16" spans="1:8" x14ac:dyDescent="0.25">
      <c r="A16" t="s">
        <v>6</v>
      </c>
      <c r="B16" s="3">
        <v>1067824826</v>
      </c>
      <c r="C16" s="3">
        <v>1237910777</v>
      </c>
      <c r="D16" s="3">
        <v>753229473</v>
      </c>
      <c r="E16" s="3">
        <v>1140853897</v>
      </c>
      <c r="F16" s="3">
        <v>955836534</v>
      </c>
      <c r="G16" s="9">
        <v>1099534554</v>
      </c>
      <c r="H16" s="5">
        <v>1103979897</v>
      </c>
    </row>
    <row r="17" spans="1:8" x14ac:dyDescent="0.25">
      <c r="B17" s="3"/>
      <c r="C17" s="3"/>
      <c r="D17" s="3"/>
      <c r="E17" s="3"/>
      <c r="F17" s="3"/>
    </row>
    <row r="18" spans="1:8" x14ac:dyDescent="0.25">
      <c r="A18" s="21" t="s">
        <v>7</v>
      </c>
      <c r="B18" s="5">
        <f t="shared" ref="B18:E18" si="3">SUM(B19:B20)</f>
        <v>96304228588</v>
      </c>
      <c r="C18" s="5">
        <f t="shared" si="3"/>
        <v>114328753035</v>
      </c>
      <c r="D18" s="5">
        <f t="shared" si="3"/>
        <v>152370707597</v>
      </c>
      <c r="E18" s="5">
        <f t="shared" si="3"/>
        <v>187239077399</v>
      </c>
      <c r="F18" s="5">
        <f>SUM(F19:F20)</f>
        <v>225889892521</v>
      </c>
      <c r="G18" s="5">
        <f>SUM(G19:G20)</f>
        <v>273352470705</v>
      </c>
      <c r="H18" s="5">
        <f>SUM(H19:H20)</f>
        <v>311416514513</v>
      </c>
    </row>
    <row r="19" spans="1:8" x14ac:dyDescent="0.25">
      <c r="A19" t="s">
        <v>8</v>
      </c>
      <c r="B19" s="3">
        <v>95493421519</v>
      </c>
      <c r="C19" s="3">
        <v>113663053929</v>
      </c>
      <c r="D19" s="3">
        <v>152069308714</v>
      </c>
      <c r="E19" s="3">
        <v>186884413142</v>
      </c>
      <c r="F19" s="3">
        <v>225345248091</v>
      </c>
      <c r="G19" s="3">
        <v>272697811880</v>
      </c>
      <c r="H19" s="3">
        <v>310801266944</v>
      </c>
    </row>
    <row r="20" spans="1:8" x14ac:dyDescent="0.25">
      <c r="A20" t="s">
        <v>9</v>
      </c>
      <c r="B20" s="3">
        <v>810807069</v>
      </c>
      <c r="C20" s="3">
        <v>665699106</v>
      </c>
      <c r="D20" s="3">
        <v>301398883</v>
      </c>
      <c r="E20" s="3">
        <v>354664257</v>
      </c>
      <c r="F20" s="3">
        <v>544644430</v>
      </c>
      <c r="G20" s="3">
        <v>654658825</v>
      </c>
      <c r="H20" s="5">
        <v>615247569</v>
      </c>
    </row>
    <row r="21" spans="1:8" x14ac:dyDescent="0.25">
      <c r="B21" s="3"/>
      <c r="C21" s="3"/>
      <c r="D21" s="3"/>
      <c r="E21" s="3"/>
      <c r="F21" s="3"/>
    </row>
    <row r="22" spans="1:8" x14ac:dyDescent="0.25">
      <c r="A22" s="20" t="s">
        <v>80</v>
      </c>
      <c r="B22" s="3">
        <v>2032852899</v>
      </c>
      <c r="C22" s="3">
        <v>2517375111</v>
      </c>
      <c r="D22" s="3">
        <v>3132826430</v>
      </c>
      <c r="E22" s="3">
        <v>3261041676</v>
      </c>
      <c r="F22" s="3">
        <v>3450117792</v>
      </c>
      <c r="G22" s="3">
        <v>3473092894</v>
      </c>
      <c r="H22" s="3">
        <v>3433025895</v>
      </c>
    </row>
    <row r="23" spans="1:8" x14ac:dyDescent="0.25">
      <c r="A23" s="20" t="s">
        <v>81</v>
      </c>
      <c r="B23" s="3">
        <v>5146267814</v>
      </c>
      <c r="C23" s="3">
        <v>11990346998</v>
      </c>
      <c r="D23" s="3">
        <v>7808204866</v>
      </c>
      <c r="E23" s="3">
        <v>10266381443</v>
      </c>
      <c r="F23" s="3">
        <v>10121788567</v>
      </c>
      <c r="G23" s="3">
        <v>12114221889</v>
      </c>
      <c r="H23" s="3">
        <v>6898591042</v>
      </c>
    </row>
    <row r="24" spans="1:8" x14ac:dyDescent="0.25">
      <c r="A24" s="20" t="s">
        <v>82</v>
      </c>
      <c r="B24" s="3">
        <v>0</v>
      </c>
      <c r="C24" s="3">
        <v>0</v>
      </c>
      <c r="D24" s="3">
        <v>0</v>
      </c>
      <c r="E24" s="3">
        <v>25145280</v>
      </c>
      <c r="F24" s="3">
        <v>25145280</v>
      </c>
      <c r="G24" s="3">
        <v>25145280</v>
      </c>
      <c r="H24" s="3">
        <v>25145280</v>
      </c>
    </row>
    <row r="25" spans="1:8" x14ac:dyDescent="0.25">
      <c r="A25" s="1"/>
      <c r="B25" s="5">
        <f t="shared" ref="B25:E25" si="4">B6+B10+B13+B14+B18+B22+B23+B24</f>
        <v>129937805561</v>
      </c>
      <c r="C25" s="5">
        <f t="shared" si="4"/>
        <v>162033220783</v>
      </c>
      <c r="D25" s="5">
        <f t="shared" si="4"/>
        <v>204876455067</v>
      </c>
      <c r="E25" s="5">
        <f t="shared" si="4"/>
        <v>256604940628</v>
      </c>
      <c r="F25" s="5">
        <f>F6+F10+F13+F14+F18+F22+F23+F24</f>
        <v>301669248374</v>
      </c>
      <c r="G25" s="5">
        <f>G6+G10+G13+G14+G18+G22+G23+G24</f>
        <v>344486615040</v>
      </c>
      <c r="H25" s="5">
        <f>H6+H10+H13+H14+H18+H22+H23+H24</f>
        <v>372183319966</v>
      </c>
    </row>
    <row r="26" spans="1:8" x14ac:dyDescent="0.25">
      <c r="B26" s="3"/>
      <c r="C26" s="3"/>
      <c r="D26" s="3"/>
      <c r="E26" s="3"/>
      <c r="F26" s="3"/>
    </row>
    <row r="27" spans="1:8" x14ac:dyDescent="0.25">
      <c r="A27" s="19" t="s">
        <v>83</v>
      </c>
      <c r="B27" s="3"/>
      <c r="C27" s="3"/>
      <c r="D27" s="3"/>
      <c r="E27" s="3"/>
      <c r="F27" s="3"/>
    </row>
    <row r="28" spans="1:8" x14ac:dyDescent="0.25">
      <c r="A28" s="21" t="s">
        <v>84</v>
      </c>
      <c r="B28" s="3"/>
      <c r="C28" s="3"/>
      <c r="D28" s="3"/>
      <c r="E28" s="3"/>
      <c r="F28" s="3"/>
    </row>
    <row r="29" spans="1:8" x14ac:dyDescent="0.25">
      <c r="A29" s="21" t="s">
        <v>85</v>
      </c>
      <c r="B29" s="3">
        <v>4598574967</v>
      </c>
      <c r="C29" s="3">
        <v>4129788842</v>
      </c>
      <c r="D29" s="3">
        <v>417565547</v>
      </c>
      <c r="E29" s="3">
        <v>1182198146</v>
      </c>
      <c r="F29" s="3">
        <v>711115048</v>
      </c>
      <c r="G29" s="3">
        <v>9481539506</v>
      </c>
      <c r="H29" s="3">
        <v>17587550121</v>
      </c>
    </row>
    <row r="30" spans="1:8" x14ac:dyDescent="0.25">
      <c r="A30" s="1"/>
      <c r="B30" s="3"/>
      <c r="C30" s="3"/>
      <c r="D30" s="3"/>
      <c r="E30" s="3"/>
      <c r="F30" s="3"/>
    </row>
    <row r="31" spans="1:8" x14ac:dyDescent="0.25">
      <c r="A31" s="22" t="s">
        <v>86</v>
      </c>
      <c r="B31" s="5">
        <f t="shared" ref="B31:E31" si="5">SUM(B32:B36)</f>
        <v>109905568871</v>
      </c>
      <c r="C31" s="5">
        <f t="shared" si="5"/>
        <v>139503926734</v>
      </c>
      <c r="D31" s="5">
        <f t="shared" si="5"/>
        <v>182503183390</v>
      </c>
      <c r="E31" s="5">
        <f t="shared" si="5"/>
        <v>231259393256</v>
      </c>
      <c r="F31" s="5">
        <f>SUM(F32:F36)</f>
        <v>274224785993</v>
      </c>
      <c r="G31" s="5">
        <f>SUM(G32:G36)</f>
        <v>299106100756</v>
      </c>
      <c r="H31" s="5">
        <f>SUM(H32:H36)</f>
        <v>320011192314</v>
      </c>
    </row>
    <row r="32" spans="1:8" x14ac:dyDescent="0.25">
      <c r="A32" t="s">
        <v>10</v>
      </c>
      <c r="B32" s="3">
        <v>7119359753</v>
      </c>
      <c r="C32" s="3">
        <v>7502109758</v>
      </c>
      <c r="D32" s="3">
        <v>9589544900</v>
      </c>
      <c r="E32" s="3">
        <v>11154100706</v>
      </c>
      <c r="F32" s="3">
        <v>15946290541</v>
      </c>
      <c r="G32" s="3">
        <v>20638545972</v>
      </c>
      <c r="H32" s="3">
        <v>22835909630</v>
      </c>
    </row>
    <row r="33" spans="1:8" x14ac:dyDescent="0.25">
      <c r="A33" t="s">
        <v>11</v>
      </c>
      <c r="B33" s="3">
        <v>1824475966</v>
      </c>
      <c r="C33" s="3">
        <v>1176111458</v>
      </c>
      <c r="D33" s="3">
        <v>954717747</v>
      </c>
      <c r="E33" s="3">
        <v>881045753</v>
      </c>
      <c r="F33" s="3">
        <v>1477937977</v>
      </c>
      <c r="G33" s="3">
        <v>1805435584</v>
      </c>
      <c r="H33" s="3">
        <v>1706699861</v>
      </c>
    </row>
    <row r="34" spans="1:8" x14ac:dyDescent="0.25">
      <c r="A34" t="s">
        <v>12</v>
      </c>
      <c r="B34" s="3">
        <v>5462576972</v>
      </c>
      <c r="C34" s="3">
        <v>6433026364</v>
      </c>
      <c r="D34" s="3">
        <v>9525501444</v>
      </c>
      <c r="E34" s="3">
        <v>13596802883</v>
      </c>
      <c r="F34" s="3">
        <v>18421853013</v>
      </c>
      <c r="G34" s="3">
        <v>26626552818</v>
      </c>
      <c r="H34" s="3">
        <v>33974075620</v>
      </c>
    </row>
    <row r="35" spans="1:8" x14ac:dyDescent="0.25">
      <c r="A35" t="s">
        <v>13</v>
      </c>
      <c r="B35" s="3">
        <v>79263696843</v>
      </c>
      <c r="C35" s="3">
        <v>99476837371</v>
      </c>
      <c r="D35" s="3">
        <v>122347027420</v>
      </c>
      <c r="E35" s="3">
        <v>159937995888</v>
      </c>
      <c r="F35" s="3">
        <v>188431972412</v>
      </c>
      <c r="G35" s="3">
        <v>197765021849</v>
      </c>
      <c r="H35" s="3">
        <v>202840633000</v>
      </c>
    </row>
    <row r="36" spans="1:8" x14ac:dyDescent="0.25">
      <c r="A36" t="s">
        <v>14</v>
      </c>
      <c r="B36" s="3">
        <v>16235459337</v>
      </c>
      <c r="C36" s="3">
        <v>24915841783</v>
      </c>
      <c r="D36" s="3">
        <v>40086391879</v>
      </c>
      <c r="E36" s="3">
        <v>45689448026</v>
      </c>
      <c r="F36" s="3">
        <v>49946732050</v>
      </c>
      <c r="G36" s="3">
        <v>52270544533</v>
      </c>
      <c r="H36" s="3">
        <v>58653874203</v>
      </c>
    </row>
    <row r="37" spans="1:8" x14ac:dyDescent="0.25">
      <c r="B37" s="3"/>
      <c r="C37" s="3"/>
      <c r="D37" s="3"/>
      <c r="E37" s="3"/>
      <c r="F37" s="3"/>
    </row>
    <row r="38" spans="1:8" x14ac:dyDescent="0.25">
      <c r="A38" s="21" t="s">
        <v>87</v>
      </c>
      <c r="B38" s="3">
        <v>2220000000</v>
      </c>
      <c r="C38" s="3">
        <v>2500000000</v>
      </c>
      <c r="D38" s="3">
        <v>2382000000</v>
      </c>
      <c r="E38" s="3">
        <v>1882000000</v>
      </c>
      <c r="F38" s="3">
        <v>1382000000</v>
      </c>
      <c r="G38" s="3">
        <v>5382000000</v>
      </c>
      <c r="H38" s="3">
        <v>4862000000</v>
      </c>
    </row>
    <row r="39" spans="1:8" x14ac:dyDescent="0.25">
      <c r="A39" s="21" t="s">
        <v>88</v>
      </c>
      <c r="B39" s="3">
        <v>7499559137</v>
      </c>
      <c r="C39" s="3">
        <v>9286426380</v>
      </c>
      <c r="D39" s="3">
        <v>10926961738</v>
      </c>
      <c r="E39" s="3">
        <v>12288833838</v>
      </c>
      <c r="F39" s="3">
        <v>14290910754</v>
      </c>
      <c r="G39" s="3">
        <v>18406049243</v>
      </c>
      <c r="H39" s="3">
        <v>16016997512</v>
      </c>
    </row>
    <row r="40" spans="1:8" x14ac:dyDescent="0.25">
      <c r="A40" s="1"/>
      <c r="B40" s="5">
        <f t="shared" ref="B40:H40" si="6">B29+B31+B38+B39</f>
        <v>124223702975</v>
      </c>
      <c r="C40" s="5">
        <f t="shared" si="6"/>
        <v>155420141956</v>
      </c>
      <c r="D40" s="5">
        <f t="shared" si="6"/>
        <v>196229710675</v>
      </c>
      <c r="E40" s="5">
        <f t="shared" si="6"/>
        <v>246612425240</v>
      </c>
      <c r="F40" s="5">
        <f t="shared" si="6"/>
        <v>290608811795</v>
      </c>
      <c r="G40" s="5">
        <f t="shared" si="6"/>
        <v>332375689505</v>
      </c>
      <c r="H40" s="5">
        <f t="shared" si="6"/>
        <v>358477739947</v>
      </c>
    </row>
    <row r="41" spans="1:8" x14ac:dyDescent="0.25">
      <c r="A41" s="21" t="s">
        <v>89</v>
      </c>
      <c r="B41" s="3"/>
      <c r="C41" s="3"/>
      <c r="D41" s="3"/>
      <c r="E41" s="3"/>
      <c r="F41" s="3"/>
    </row>
    <row r="42" spans="1:8" x14ac:dyDescent="0.25">
      <c r="A42" t="s">
        <v>16</v>
      </c>
      <c r="B42" s="3">
        <v>3740352000</v>
      </c>
      <c r="C42" s="3">
        <v>4114387200</v>
      </c>
      <c r="D42" s="3">
        <v>4114387200</v>
      </c>
      <c r="E42" s="3">
        <v>6788738880</v>
      </c>
      <c r="F42" s="3">
        <v>6788738880</v>
      </c>
      <c r="G42" s="3">
        <v>7128175820</v>
      </c>
      <c r="H42" s="3">
        <v>7840993400</v>
      </c>
    </row>
    <row r="43" spans="1:8" x14ac:dyDescent="0.25">
      <c r="A43" s="4" t="s">
        <v>61</v>
      </c>
      <c r="B43" s="3">
        <v>1004574914</v>
      </c>
      <c r="C43" s="3">
        <v>1310398870</v>
      </c>
      <c r="D43" s="3">
        <v>1564966255</v>
      </c>
      <c r="E43" s="3"/>
      <c r="F43" s="3"/>
    </row>
    <row r="44" spans="1:8" x14ac:dyDescent="0.25">
      <c r="A44" t="s">
        <v>17</v>
      </c>
      <c r="B44" s="3">
        <v>84000000</v>
      </c>
      <c r="C44" s="3">
        <v>114061074</v>
      </c>
      <c r="D44" s="3">
        <v>1609267996</v>
      </c>
      <c r="E44" s="3">
        <v>1902246794</v>
      </c>
      <c r="F44" s="3">
        <v>2412128110</v>
      </c>
      <c r="G44" s="3">
        <v>2950454362</v>
      </c>
      <c r="H44" s="3">
        <v>3556551892</v>
      </c>
    </row>
    <row r="45" spans="1:8" x14ac:dyDescent="0.25">
      <c r="A45" t="s">
        <v>18</v>
      </c>
      <c r="B45" s="3">
        <v>402442950</v>
      </c>
      <c r="C45" s="3">
        <v>392381876</v>
      </c>
      <c r="D45" s="3">
        <v>35495817</v>
      </c>
      <c r="E45" s="3">
        <v>75556891</v>
      </c>
      <c r="F45" s="3">
        <v>402850965</v>
      </c>
      <c r="G45" s="3">
        <v>516507063</v>
      </c>
      <c r="H45" s="3">
        <v>717363208</v>
      </c>
    </row>
    <row r="46" spans="1:8" x14ac:dyDescent="0.25">
      <c r="A46" t="s">
        <v>19</v>
      </c>
      <c r="B46" s="3">
        <v>433427548</v>
      </c>
      <c r="C46" s="3">
        <v>506439968</v>
      </c>
      <c r="D46" s="3">
        <v>382320802</v>
      </c>
      <c r="E46" s="3">
        <v>372259728</v>
      </c>
      <c r="F46" s="3">
        <v>362198654</v>
      </c>
      <c r="G46" s="3">
        <v>352137580</v>
      </c>
      <c r="H46" s="3">
        <v>342076506</v>
      </c>
    </row>
    <row r="47" spans="1:8" x14ac:dyDescent="0.25">
      <c r="A47" t="s">
        <v>20</v>
      </c>
      <c r="B47" s="3">
        <v>49305174</v>
      </c>
      <c r="C47" s="3">
        <v>175409839</v>
      </c>
      <c r="D47" s="3">
        <v>669349319</v>
      </c>
      <c r="E47" s="3">
        <v>555733247</v>
      </c>
      <c r="F47" s="3">
        <v>793919776</v>
      </c>
      <c r="G47" s="3">
        <v>823468503</v>
      </c>
      <c r="H47" s="3">
        <v>904367459</v>
      </c>
    </row>
    <row r="48" spans="1:8" x14ac:dyDescent="0.25">
      <c r="A48" s="1"/>
      <c r="B48" s="5">
        <f t="shared" ref="B48:E48" si="7">SUM(B42:B47)</f>
        <v>5714102586</v>
      </c>
      <c r="C48" s="5">
        <f t="shared" si="7"/>
        <v>6613078827</v>
      </c>
      <c r="D48" s="5">
        <f t="shared" si="7"/>
        <v>8375787389</v>
      </c>
      <c r="E48" s="5">
        <f t="shared" si="7"/>
        <v>9694535540</v>
      </c>
      <c r="F48" s="5">
        <f>SUM(F42:F47)</f>
        <v>10759836385</v>
      </c>
      <c r="G48" s="5">
        <f>SUM(G42:G47)</f>
        <v>11770743328</v>
      </c>
      <c r="H48" s="5">
        <f>SUM(H42:H47)</f>
        <v>13361352465</v>
      </c>
    </row>
    <row r="49" spans="1:8" x14ac:dyDescent="0.25">
      <c r="A49" s="21" t="s">
        <v>90</v>
      </c>
      <c r="B49" s="3"/>
      <c r="C49" s="3"/>
      <c r="D49" s="3">
        <v>270957003</v>
      </c>
      <c r="E49" s="3">
        <v>297979846</v>
      </c>
      <c r="F49" s="3">
        <v>300600194</v>
      </c>
      <c r="G49" s="3">
        <v>340182207</v>
      </c>
      <c r="H49" s="3">
        <v>344227554</v>
      </c>
    </row>
    <row r="50" spans="1:8" x14ac:dyDescent="0.25">
      <c r="A50" s="1"/>
      <c r="B50" s="5">
        <f t="shared" ref="B50:E50" si="8">B40+B48+B49</f>
        <v>129937805561</v>
      </c>
      <c r="C50" s="5">
        <f t="shared" si="8"/>
        <v>162033220783</v>
      </c>
      <c r="D50" s="5">
        <f t="shared" si="8"/>
        <v>204876455067</v>
      </c>
      <c r="E50" s="5">
        <f t="shared" si="8"/>
        <v>256604940626</v>
      </c>
      <c r="F50" s="5">
        <f>F40+F48+F49</f>
        <v>301669248374</v>
      </c>
      <c r="G50" s="5">
        <f>G40+G48+G49</f>
        <v>344486615040</v>
      </c>
      <c r="H50" s="5">
        <f>H40+H48+H49</f>
        <v>372183319966</v>
      </c>
    </row>
    <row r="51" spans="1:8" x14ac:dyDescent="0.25">
      <c r="A51" s="23" t="s">
        <v>91</v>
      </c>
      <c r="B51" s="15">
        <f>B48/(B42/10)</f>
        <v>15.276911333478774</v>
      </c>
      <c r="C51" s="15">
        <f t="shared" ref="C51:H51" si="9">C48/(C42/10)</f>
        <v>16.073059013502668</v>
      </c>
      <c r="D51" s="15">
        <f t="shared" si="9"/>
        <v>20.357314423397</v>
      </c>
      <c r="E51" s="15">
        <f t="shared" si="9"/>
        <v>14.280318791698761</v>
      </c>
      <c r="F51" s="15">
        <f t="shared" si="9"/>
        <v>15.849536379575701</v>
      </c>
      <c r="G51" s="15">
        <f t="shared" si="9"/>
        <v>16.512981196358876</v>
      </c>
      <c r="H51" s="15">
        <f t="shared" si="9"/>
        <v>17.040382236516102</v>
      </c>
    </row>
    <row r="52" spans="1:8" x14ac:dyDescent="0.25">
      <c r="A52" s="23" t="s">
        <v>92</v>
      </c>
      <c r="B52" s="11">
        <f>B42/10</f>
        <v>374035200</v>
      </c>
      <c r="C52" s="11">
        <f t="shared" ref="C52:H52" si="10">C42/10</f>
        <v>411438720</v>
      </c>
      <c r="D52" s="11">
        <f t="shared" si="10"/>
        <v>411438720</v>
      </c>
      <c r="E52" s="11">
        <f t="shared" si="10"/>
        <v>678873888</v>
      </c>
      <c r="F52" s="11">
        <f t="shared" si="10"/>
        <v>678873888</v>
      </c>
      <c r="G52" s="11">
        <f t="shared" si="10"/>
        <v>712817582</v>
      </c>
      <c r="H52" s="11">
        <f t="shared" si="10"/>
        <v>784099340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xSplit="1" ySplit="4" topLeftCell="B29" activePane="bottomRight" state="frozen"/>
      <selection pane="topRight" activeCell="B1" sqref="B1"/>
      <selection pane="bottomLeft" activeCell="A4" sqref="A4"/>
      <selection pane="bottomRight" activeCell="G41" sqref="G41"/>
    </sheetView>
  </sheetViews>
  <sheetFormatPr defaultRowHeight="15" x14ac:dyDescent="0.25"/>
  <cols>
    <col min="1" max="1" width="44.42578125" customWidth="1"/>
    <col min="2" max="5" width="16" bestFit="1" customWidth="1"/>
    <col min="6" max="6" width="18" bestFit="1" customWidth="1"/>
    <col min="7" max="7" width="18.7109375" bestFit="1" customWidth="1"/>
    <col min="8" max="8" width="18" bestFit="1" customWidth="1"/>
  </cols>
  <sheetData>
    <row r="1" spans="1:8" x14ac:dyDescent="0.25">
      <c r="A1" s="17" t="s">
        <v>0</v>
      </c>
    </row>
    <row r="2" spans="1:8" x14ac:dyDescent="0.25">
      <c r="A2" s="1" t="s">
        <v>115</v>
      </c>
    </row>
    <row r="3" spans="1:8" x14ac:dyDescent="0.25">
      <c r="A3" t="s">
        <v>75</v>
      </c>
      <c r="B3" s="11"/>
      <c r="C3" s="11"/>
      <c r="D3" s="11"/>
      <c r="E3" s="11"/>
      <c r="F3" s="11"/>
      <c r="G3" s="11"/>
    </row>
    <row r="4" spans="1:8" ht="15.75" x14ac:dyDescent="0.25">
      <c r="B4" s="8">
        <v>2012</v>
      </c>
      <c r="C4" s="8">
        <v>2013</v>
      </c>
      <c r="D4" s="8">
        <v>2014</v>
      </c>
      <c r="E4" s="8">
        <v>2015</v>
      </c>
      <c r="F4" s="8">
        <v>2016</v>
      </c>
      <c r="G4" s="8">
        <v>2017</v>
      </c>
      <c r="H4" s="8">
        <v>2018</v>
      </c>
    </row>
    <row r="5" spans="1:8" ht="15.75" x14ac:dyDescent="0.25">
      <c r="A5" s="23" t="s">
        <v>93</v>
      </c>
      <c r="B5" s="8"/>
      <c r="C5" s="8"/>
      <c r="D5" s="8"/>
      <c r="E5" s="8"/>
      <c r="F5" s="8"/>
      <c r="G5" s="8"/>
      <c r="H5" s="8"/>
    </row>
    <row r="6" spans="1:8" ht="15.75" x14ac:dyDescent="0.25">
      <c r="A6" s="21" t="s">
        <v>94</v>
      </c>
      <c r="B6" s="8"/>
      <c r="C6" s="8"/>
      <c r="D6" s="8"/>
      <c r="E6" s="8"/>
      <c r="F6" s="8"/>
      <c r="G6" s="8"/>
      <c r="H6" s="8"/>
    </row>
    <row r="7" spans="1:8" x14ac:dyDescent="0.25">
      <c r="A7" t="s">
        <v>22</v>
      </c>
      <c r="B7" s="3">
        <v>13356455206</v>
      </c>
      <c r="C7" s="3">
        <v>18317000257</v>
      </c>
      <c r="D7" s="3">
        <v>21597736505</v>
      </c>
      <c r="E7" s="3">
        <v>23894528740</v>
      </c>
      <c r="F7" s="3">
        <v>26395273387</v>
      </c>
      <c r="G7" s="3">
        <v>28349000637</v>
      </c>
      <c r="H7" s="3">
        <v>34050064416</v>
      </c>
    </row>
    <row r="8" spans="1:8" x14ac:dyDescent="0.25">
      <c r="A8" t="s">
        <v>23</v>
      </c>
      <c r="B8" s="3">
        <v>10309755493</v>
      </c>
      <c r="C8" s="3">
        <v>14597553390</v>
      </c>
      <c r="D8" s="3">
        <v>17271850762</v>
      </c>
      <c r="E8" s="3">
        <v>18472881092</v>
      </c>
      <c r="F8" s="3">
        <v>19070214244</v>
      </c>
      <c r="G8" s="3">
        <v>19861215970</v>
      </c>
      <c r="H8" s="3">
        <v>24746465350</v>
      </c>
    </row>
    <row r="9" spans="1:8" x14ac:dyDescent="0.25">
      <c r="A9" s="1"/>
      <c r="B9" s="5">
        <f>B7-B8</f>
        <v>3046699713</v>
      </c>
      <c r="C9" s="5">
        <f t="shared" ref="C9:H9" si="0">C7-C8</f>
        <v>3719446867</v>
      </c>
      <c r="D9" s="5">
        <f t="shared" si="0"/>
        <v>4325885743</v>
      </c>
      <c r="E9" s="5">
        <f t="shared" si="0"/>
        <v>5421647648</v>
      </c>
      <c r="F9" s="5">
        <f t="shared" si="0"/>
        <v>7325059143</v>
      </c>
      <c r="G9" s="5">
        <f t="shared" si="0"/>
        <v>8487784667</v>
      </c>
      <c r="H9" s="5">
        <f t="shared" si="0"/>
        <v>9303599066</v>
      </c>
    </row>
    <row r="10" spans="1:8" x14ac:dyDescent="0.25">
      <c r="A10" t="s">
        <v>24</v>
      </c>
      <c r="B10" s="3">
        <v>126293026</v>
      </c>
      <c r="C10" s="3">
        <v>250913903</v>
      </c>
      <c r="D10" s="3">
        <v>324747170</v>
      </c>
      <c r="E10" s="3">
        <v>122043442</v>
      </c>
      <c r="F10" s="3">
        <v>-63638223</v>
      </c>
      <c r="G10" s="3">
        <v>153831865</v>
      </c>
      <c r="H10" s="3">
        <v>429599915</v>
      </c>
    </row>
    <row r="11" spans="1:8" x14ac:dyDescent="0.25">
      <c r="A11" t="s">
        <v>25</v>
      </c>
      <c r="B11" s="3">
        <v>408472196</v>
      </c>
      <c r="C11" s="3">
        <v>338707552</v>
      </c>
      <c r="D11" s="3">
        <v>413347719</v>
      </c>
      <c r="E11" s="3">
        <v>577760662</v>
      </c>
      <c r="F11" s="3">
        <v>502152520</v>
      </c>
      <c r="G11" s="3">
        <v>852960954</v>
      </c>
      <c r="H11" s="3">
        <v>807014026</v>
      </c>
    </row>
    <row r="12" spans="1:8" x14ac:dyDescent="0.25">
      <c r="A12" t="s">
        <v>26</v>
      </c>
      <c r="B12" s="3">
        <v>202376344</v>
      </c>
      <c r="C12" s="3">
        <v>168885696</v>
      </c>
      <c r="D12" s="3">
        <v>198617478</v>
      </c>
      <c r="E12" s="3">
        <v>281214050</v>
      </c>
      <c r="F12" s="3">
        <v>374366872</v>
      </c>
      <c r="G12" s="3">
        <v>430660881</v>
      </c>
      <c r="H12" s="3">
        <v>667750503</v>
      </c>
    </row>
    <row r="13" spans="1:8" x14ac:dyDescent="0.25">
      <c r="B13" s="5">
        <f t="shared" ref="B13:E13" si="1">SUM(B10:B12)</f>
        <v>737141566</v>
      </c>
      <c r="C13" s="5">
        <f t="shared" si="1"/>
        <v>758507151</v>
      </c>
      <c r="D13" s="5">
        <f t="shared" si="1"/>
        <v>936712367</v>
      </c>
      <c r="E13" s="5">
        <f t="shared" si="1"/>
        <v>981018154</v>
      </c>
      <c r="F13" s="5">
        <f>SUM(F10:F12)</f>
        <v>812881169</v>
      </c>
      <c r="G13" s="5">
        <f>SUM(G10:G12)</f>
        <v>1437453700</v>
      </c>
      <c r="H13" s="5">
        <f>SUM(H10:H12)</f>
        <v>1904364444</v>
      </c>
    </row>
    <row r="14" spans="1:8" x14ac:dyDescent="0.25">
      <c r="A14" s="1"/>
      <c r="B14" s="5">
        <f t="shared" ref="B14:E14" si="2">B9+B13</f>
        <v>3783841279</v>
      </c>
      <c r="C14" s="5">
        <f t="shared" si="2"/>
        <v>4477954018</v>
      </c>
      <c r="D14" s="5">
        <f t="shared" si="2"/>
        <v>5262598110</v>
      </c>
      <c r="E14" s="5">
        <f t="shared" si="2"/>
        <v>6402665802</v>
      </c>
      <c r="F14" s="5">
        <f>F9+F13</f>
        <v>8137940312</v>
      </c>
      <c r="G14" s="5">
        <f>G9+G13</f>
        <v>9925238367</v>
      </c>
      <c r="H14" s="5">
        <f>H9+H13</f>
        <v>11207963510</v>
      </c>
    </row>
    <row r="15" spans="1:8" x14ac:dyDescent="0.25">
      <c r="A15" s="23" t="s">
        <v>95</v>
      </c>
      <c r="B15" s="3"/>
      <c r="C15" s="3"/>
      <c r="D15" s="3"/>
      <c r="E15" s="3"/>
      <c r="F15" s="3"/>
    </row>
    <row r="16" spans="1:8" x14ac:dyDescent="0.25">
      <c r="A16" t="s">
        <v>27</v>
      </c>
      <c r="B16" s="3">
        <v>855931110</v>
      </c>
      <c r="C16" s="3">
        <v>1173364470</v>
      </c>
      <c r="D16" s="3">
        <v>1380778503</v>
      </c>
      <c r="E16" s="3">
        <v>1784800332</v>
      </c>
      <c r="F16" s="3">
        <v>2243307464</v>
      </c>
      <c r="G16" s="3">
        <v>2686581629</v>
      </c>
      <c r="H16" s="3">
        <v>3200051310</v>
      </c>
    </row>
    <row r="17" spans="1:8" x14ac:dyDescent="0.25">
      <c r="A17" t="s">
        <v>28</v>
      </c>
      <c r="B17" s="3">
        <v>270101200</v>
      </c>
      <c r="C17" s="3">
        <v>315789909</v>
      </c>
      <c r="D17" s="3">
        <v>370621826</v>
      </c>
      <c r="E17" s="3">
        <v>467213269</v>
      </c>
      <c r="F17" s="3">
        <v>517208547</v>
      </c>
      <c r="G17" s="3">
        <v>577123424</v>
      </c>
      <c r="H17" s="3">
        <v>630085662</v>
      </c>
    </row>
    <row r="18" spans="1:8" x14ac:dyDescent="0.25">
      <c r="A18" t="s">
        <v>29</v>
      </c>
      <c r="B18" s="3">
        <v>5099135</v>
      </c>
      <c r="C18" s="3">
        <v>2585433</v>
      </c>
      <c r="D18" s="3">
        <v>3316622</v>
      </c>
      <c r="E18" s="3">
        <v>2686617</v>
      </c>
      <c r="F18" s="3">
        <v>6277241</v>
      </c>
      <c r="G18" s="3">
        <v>8707822</v>
      </c>
      <c r="H18" s="3">
        <v>12897028</v>
      </c>
    </row>
    <row r="19" spans="1:8" x14ac:dyDescent="0.25">
      <c r="A19" t="s">
        <v>30</v>
      </c>
      <c r="B19" s="3">
        <v>15572806</v>
      </c>
      <c r="C19" s="3">
        <v>16513484</v>
      </c>
      <c r="D19" s="3">
        <v>66566448</v>
      </c>
      <c r="E19" s="3">
        <v>82553727</v>
      </c>
      <c r="F19" s="3">
        <v>86564139</v>
      </c>
      <c r="G19" s="3">
        <v>87885846</v>
      </c>
      <c r="H19" s="3">
        <v>91870341</v>
      </c>
    </row>
    <row r="20" spans="1:8" x14ac:dyDescent="0.25">
      <c r="A20" t="s">
        <v>31</v>
      </c>
      <c r="B20" s="3">
        <v>83807741</v>
      </c>
      <c r="C20" s="3">
        <v>104350252</v>
      </c>
      <c r="D20" s="3">
        <v>155443194</v>
      </c>
      <c r="E20" s="3">
        <v>215681711</v>
      </c>
      <c r="F20" s="3">
        <v>189932230</v>
      </c>
      <c r="G20" s="3">
        <v>183036565</v>
      </c>
      <c r="H20" s="3">
        <v>160817407</v>
      </c>
    </row>
    <row r="21" spans="1:8" x14ac:dyDescent="0.25">
      <c r="A21" t="s">
        <v>32</v>
      </c>
      <c r="B21" s="3">
        <v>13593405</v>
      </c>
      <c r="C21" s="3">
        <v>15350304</v>
      </c>
      <c r="D21" s="3">
        <v>15458207</v>
      </c>
      <c r="E21" s="3">
        <v>8983675</v>
      </c>
      <c r="F21" s="3">
        <v>10395403</v>
      </c>
      <c r="G21" s="3">
        <v>10994714</v>
      </c>
      <c r="H21" s="3">
        <v>16292036</v>
      </c>
    </row>
    <row r="22" spans="1:8" x14ac:dyDescent="0.25">
      <c r="A22" t="s">
        <v>33</v>
      </c>
      <c r="B22" s="3">
        <v>700000</v>
      </c>
      <c r="C22" s="3">
        <v>855250</v>
      </c>
      <c r="D22" s="3">
        <v>2918450</v>
      </c>
      <c r="E22" s="3">
        <v>2806600</v>
      </c>
      <c r="F22" s="3">
        <v>2855400</v>
      </c>
      <c r="G22" s="3">
        <v>1897800</v>
      </c>
      <c r="H22" s="3">
        <v>2576984</v>
      </c>
    </row>
    <row r="23" spans="1:8" x14ac:dyDescent="0.25">
      <c r="A23" t="s">
        <v>34</v>
      </c>
      <c r="B23" s="3">
        <v>2091060</v>
      </c>
      <c r="C23" s="3">
        <v>1880454</v>
      </c>
      <c r="D23" s="3">
        <v>66250</v>
      </c>
      <c r="E23" s="3">
        <v>109750</v>
      </c>
      <c r="F23" s="3">
        <v>184000</v>
      </c>
      <c r="G23" s="3">
        <v>64000</v>
      </c>
      <c r="H23" s="3">
        <v>167200</v>
      </c>
    </row>
    <row r="24" spans="1:8" x14ac:dyDescent="0.25">
      <c r="A24" t="s">
        <v>35</v>
      </c>
      <c r="B24" s="3">
        <v>132250</v>
      </c>
      <c r="C24" s="3">
        <v>115000</v>
      </c>
      <c r="D24" s="3">
        <v>998500</v>
      </c>
      <c r="E24" s="3">
        <v>936500</v>
      </c>
      <c r="F24" s="3">
        <v>1021500</v>
      </c>
      <c r="G24" s="3">
        <v>1006250</v>
      </c>
      <c r="H24" s="3">
        <v>1070000</v>
      </c>
    </row>
    <row r="25" spans="1:8" x14ac:dyDescent="0.25">
      <c r="A25" t="s">
        <v>36</v>
      </c>
      <c r="B25" s="3">
        <v>180660460</v>
      </c>
      <c r="C25" s="3">
        <v>259885107</v>
      </c>
      <c r="D25" s="3">
        <v>325726836</v>
      </c>
      <c r="E25" s="3">
        <v>380192683</v>
      </c>
      <c r="F25" s="3">
        <v>424306180</v>
      </c>
      <c r="G25" s="3">
        <v>455060772</v>
      </c>
      <c r="H25" s="3">
        <v>489494482</v>
      </c>
    </row>
    <row r="26" spans="1:8" x14ac:dyDescent="0.25">
      <c r="A26" t="s">
        <v>37</v>
      </c>
      <c r="B26" s="3">
        <v>18800000</v>
      </c>
      <c r="C26" s="3">
        <v>28085234</v>
      </c>
      <c r="D26" s="3">
        <v>36491491</v>
      </c>
      <c r="E26" s="3">
        <v>42175331</v>
      </c>
      <c r="F26" s="3">
        <v>50248608</v>
      </c>
      <c r="G26" s="3">
        <v>71588157</v>
      </c>
      <c r="H26" s="3">
        <v>88149726</v>
      </c>
    </row>
    <row r="27" spans="1:8" x14ac:dyDescent="0.25">
      <c r="A27" t="s">
        <v>38</v>
      </c>
      <c r="B27" s="3">
        <v>385392202</v>
      </c>
      <c r="C27" s="3">
        <v>515363548</v>
      </c>
      <c r="D27" s="3">
        <v>631312065</v>
      </c>
      <c r="E27" s="3">
        <v>863251647</v>
      </c>
      <c r="F27" s="3">
        <v>877015194</v>
      </c>
      <c r="G27" s="3">
        <v>954194270</v>
      </c>
      <c r="H27" s="3">
        <v>1084313387</v>
      </c>
    </row>
    <row r="28" spans="1:8" x14ac:dyDescent="0.25">
      <c r="A28" s="1"/>
      <c r="B28" s="5">
        <f t="shared" ref="B28:E28" si="3">SUM(B16:B27)</f>
        <v>1831881369</v>
      </c>
      <c r="C28" s="5">
        <f t="shared" si="3"/>
        <v>2434138445</v>
      </c>
      <c r="D28" s="5">
        <f t="shared" si="3"/>
        <v>2989698392</v>
      </c>
      <c r="E28" s="5">
        <f t="shared" si="3"/>
        <v>3851391842</v>
      </c>
      <c r="F28" s="5">
        <f>SUM(F16:F27)</f>
        <v>4409315906</v>
      </c>
      <c r="G28" s="5">
        <f>SUM(G16:G27)</f>
        <v>5038141249</v>
      </c>
      <c r="H28" s="5">
        <f>SUM(H16:H27)</f>
        <v>5777785563</v>
      </c>
    </row>
    <row r="29" spans="1:8" x14ac:dyDescent="0.25">
      <c r="A29" s="23" t="s">
        <v>96</v>
      </c>
      <c r="B29" s="5">
        <f t="shared" ref="B29:E29" si="4">B14-B28</f>
        <v>1951959910</v>
      </c>
      <c r="C29" s="5">
        <f t="shared" si="4"/>
        <v>2043815573</v>
      </c>
      <c r="D29" s="5">
        <f t="shared" si="4"/>
        <v>2272899718</v>
      </c>
      <c r="E29" s="5">
        <f t="shared" si="4"/>
        <v>2551273960</v>
      </c>
      <c r="F29" s="5">
        <f>F14-F28</f>
        <v>3728624406</v>
      </c>
      <c r="G29" s="5">
        <f>G14-G28</f>
        <v>4887097118</v>
      </c>
      <c r="H29" s="5">
        <f>H14-H28</f>
        <v>5430177947</v>
      </c>
    </row>
    <row r="30" spans="1:8" x14ac:dyDescent="0.25">
      <c r="A30" s="24" t="s">
        <v>97</v>
      </c>
      <c r="B30" s="5"/>
      <c r="C30" s="5"/>
      <c r="D30" s="5"/>
      <c r="E30" s="5"/>
      <c r="F30" s="5"/>
      <c r="G30" s="5"/>
      <c r="H30" s="5"/>
    </row>
    <row r="31" spans="1:8" x14ac:dyDescent="0.25">
      <c r="A31" t="s">
        <v>39</v>
      </c>
      <c r="B31" s="3">
        <v>185724098</v>
      </c>
      <c r="C31" s="3">
        <v>215100000</v>
      </c>
      <c r="D31" s="3">
        <v>646800000</v>
      </c>
      <c r="E31" s="3">
        <v>838333664</v>
      </c>
      <c r="F31" s="3">
        <v>1285643508</v>
      </c>
      <c r="G31" s="3">
        <v>2020390197</v>
      </c>
      <c r="H31" s="3">
        <v>2260614688</v>
      </c>
    </row>
    <row r="32" spans="1:8" x14ac:dyDescent="0.25">
      <c r="A32" t="s">
        <v>63</v>
      </c>
      <c r="B32" s="3">
        <v>203018403</v>
      </c>
      <c r="C32" s="3">
        <v>220000000</v>
      </c>
      <c r="D32" s="3"/>
      <c r="E32" s="3"/>
      <c r="F32" s="3"/>
      <c r="G32" s="3">
        <v>22626046</v>
      </c>
      <c r="H32" s="3">
        <v>95431320</v>
      </c>
    </row>
    <row r="33" spans="1:8" ht="30" x14ac:dyDescent="0.25">
      <c r="A33" s="6" t="s">
        <v>40</v>
      </c>
      <c r="B33" s="3">
        <v>60000000</v>
      </c>
      <c r="C33" s="3">
        <v>65453410</v>
      </c>
      <c r="D33" s="3">
        <v>72455686</v>
      </c>
      <c r="E33" s="3">
        <v>170636520</v>
      </c>
      <c r="F33" s="3">
        <v>-112735890</v>
      </c>
      <c r="G33" s="3">
        <v>30280221</v>
      </c>
      <c r="H33" s="3">
        <v>91168</v>
      </c>
    </row>
    <row r="34" spans="1:8" x14ac:dyDescent="0.25">
      <c r="A34" t="s">
        <v>41</v>
      </c>
      <c r="B34" s="3"/>
      <c r="C34" s="3"/>
      <c r="D34" s="3"/>
      <c r="E34" s="3">
        <v>356000</v>
      </c>
      <c r="F34" s="3">
        <v>0</v>
      </c>
    </row>
    <row r="35" spans="1:8" x14ac:dyDescent="0.25">
      <c r="A35" s="1"/>
      <c r="B35" s="5">
        <f t="shared" ref="B35:D35" si="5">SUM(B31:B34)</f>
        <v>448742501</v>
      </c>
      <c r="C35" s="5">
        <f t="shared" si="5"/>
        <v>500553410</v>
      </c>
      <c r="D35" s="5">
        <f t="shared" si="5"/>
        <v>719255686</v>
      </c>
      <c r="E35" s="5">
        <f>SUM(E31:E34)</f>
        <v>1009326184</v>
      </c>
      <c r="F35" s="5">
        <f>SUM(F31:F34)</f>
        <v>1172907618</v>
      </c>
      <c r="G35" s="5">
        <f>SUM(G31:G34)</f>
        <v>2073296464</v>
      </c>
      <c r="H35" s="5">
        <f>SUM(H31:H34)</f>
        <v>2356137176</v>
      </c>
    </row>
    <row r="36" spans="1:8" x14ac:dyDescent="0.25">
      <c r="A36" s="23" t="s">
        <v>98</v>
      </c>
      <c r="B36" s="5">
        <f t="shared" ref="B36:E36" si="6">B29-B35</f>
        <v>1503217409</v>
      </c>
      <c r="C36" s="5">
        <f t="shared" si="6"/>
        <v>1543262163</v>
      </c>
      <c r="D36" s="5">
        <f t="shared" si="6"/>
        <v>1553644032</v>
      </c>
      <c r="E36" s="5">
        <f t="shared" si="6"/>
        <v>1541947776</v>
      </c>
      <c r="F36" s="5">
        <f>F29-F35</f>
        <v>2555716788</v>
      </c>
      <c r="G36" s="5">
        <f>G29-G35</f>
        <v>2813800654</v>
      </c>
      <c r="H36" s="5">
        <f>H29-H35</f>
        <v>3074040771</v>
      </c>
    </row>
    <row r="37" spans="1:8" x14ac:dyDescent="0.25">
      <c r="A37" s="24" t="s">
        <v>99</v>
      </c>
      <c r="B37" s="5"/>
      <c r="C37" s="5"/>
      <c r="D37" s="5"/>
      <c r="E37" s="5"/>
      <c r="F37" s="5"/>
      <c r="G37" s="5"/>
      <c r="H37" s="5"/>
    </row>
    <row r="38" spans="1:8" x14ac:dyDescent="0.25">
      <c r="A38" t="s">
        <v>42</v>
      </c>
      <c r="B38" s="3">
        <v>-740507341</v>
      </c>
      <c r="C38" s="3">
        <v>-766785922</v>
      </c>
      <c r="D38" s="3">
        <v>-859361024</v>
      </c>
      <c r="E38" s="3">
        <v>-805637127</v>
      </c>
      <c r="F38" s="3">
        <v>1145386558</v>
      </c>
      <c r="G38" s="3">
        <v>1477469778</v>
      </c>
      <c r="H38" s="3">
        <v>1630181358</v>
      </c>
    </row>
    <row r="39" spans="1:8" x14ac:dyDescent="0.25">
      <c r="A39" t="s">
        <v>43</v>
      </c>
      <c r="B39" s="3"/>
      <c r="C39" s="3">
        <v>0</v>
      </c>
      <c r="D39" s="3">
        <v>0</v>
      </c>
      <c r="E39" s="3">
        <v>117233000</v>
      </c>
      <c r="F39" s="3">
        <v>0</v>
      </c>
      <c r="G39" s="3">
        <v>-53595024</v>
      </c>
      <c r="H39" s="3">
        <v>-150795071</v>
      </c>
    </row>
    <row r="40" spans="1:8" x14ac:dyDescent="0.25">
      <c r="A40" s="1"/>
      <c r="B40" s="5">
        <f t="shared" ref="B40:E40" si="7">SUM(B38:B39)</f>
        <v>-740507341</v>
      </c>
      <c r="C40" s="5">
        <f t="shared" si="7"/>
        <v>-766785922</v>
      </c>
      <c r="D40" s="5">
        <f t="shared" si="7"/>
        <v>-859361024</v>
      </c>
      <c r="E40" s="5">
        <f t="shared" si="7"/>
        <v>-688404127</v>
      </c>
      <c r="F40" s="5">
        <f>SUM(F38:F39)</f>
        <v>1145386558</v>
      </c>
      <c r="G40" s="5">
        <f>SUM(G38:G39)</f>
        <v>1423874754</v>
      </c>
      <c r="H40" s="5">
        <f>SUM(H38:H39)</f>
        <v>1479386287</v>
      </c>
    </row>
    <row r="41" spans="1:8" x14ac:dyDescent="0.25">
      <c r="A41" s="23" t="s">
        <v>100</v>
      </c>
      <c r="B41" s="7">
        <f>B36+B40</f>
        <v>762710068</v>
      </c>
      <c r="C41" s="7">
        <f>C36+C40</f>
        <v>776476241</v>
      </c>
      <c r="D41" s="7">
        <f>D36+D40</f>
        <v>694283008</v>
      </c>
      <c r="E41" s="7">
        <f>E36+E40</f>
        <v>853543649</v>
      </c>
      <c r="F41" s="7">
        <f>F36-F40</f>
        <v>1410330230</v>
      </c>
      <c r="G41" s="7">
        <f>G36-G40</f>
        <v>1389925900</v>
      </c>
      <c r="H41" s="7">
        <f>H36-H40</f>
        <v>1594654484</v>
      </c>
    </row>
    <row r="42" spans="1:8" x14ac:dyDescent="0.25">
      <c r="A42" s="24" t="s">
        <v>101</v>
      </c>
      <c r="B42">
        <v>2.04</v>
      </c>
      <c r="C42">
        <v>1.89</v>
      </c>
      <c r="D42">
        <v>1.69</v>
      </c>
      <c r="E42">
        <v>1.26</v>
      </c>
      <c r="F42">
        <v>2.08</v>
      </c>
      <c r="G42">
        <v>1.89</v>
      </c>
      <c r="H42">
        <v>2.0299999999999998</v>
      </c>
    </row>
    <row r="43" spans="1:8" x14ac:dyDescent="0.25">
      <c r="A43" s="24" t="s">
        <v>102</v>
      </c>
      <c r="B43" s="1">
        <v>374035200</v>
      </c>
      <c r="C43" s="1">
        <v>411438720</v>
      </c>
      <c r="D43" s="1">
        <v>411438720</v>
      </c>
      <c r="E43" s="1">
        <v>678873888</v>
      </c>
      <c r="F43" s="5">
        <v>678873888</v>
      </c>
      <c r="G43" s="5">
        <v>712817582</v>
      </c>
      <c r="H43" s="5">
        <v>784099340</v>
      </c>
    </row>
    <row r="44" spans="1:8" x14ac:dyDescent="0.25">
      <c r="B44" s="16"/>
      <c r="C44" s="16"/>
      <c r="D44" s="16"/>
      <c r="E44" s="16"/>
      <c r="F44" s="16"/>
      <c r="G44" s="16"/>
      <c r="H4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5" x14ac:dyDescent="0.25"/>
  <cols>
    <col min="1" max="1" width="47.7109375" bestFit="1" customWidth="1"/>
    <col min="2" max="5" width="16" bestFit="1" customWidth="1"/>
    <col min="6" max="6" width="20" bestFit="1" customWidth="1"/>
    <col min="7" max="8" width="18.7109375" bestFit="1" customWidth="1"/>
  </cols>
  <sheetData>
    <row r="1" spans="1:8" x14ac:dyDescent="0.25">
      <c r="A1" s="17" t="s">
        <v>0</v>
      </c>
    </row>
    <row r="2" spans="1:8" x14ac:dyDescent="0.25">
      <c r="A2" s="1" t="s">
        <v>114</v>
      </c>
    </row>
    <row r="3" spans="1:8" x14ac:dyDescent="0.25">
      <c r="A3" t="s">
        <v>75</v>
      </c>
    </row>
    <row r="4" spans="1:8" ht="15.75" x14ac:dyDescent="0.25">
      <c r="B4" s="8">
        <v>2012</v>
      </c>
      <c r="C4" s="8">
        <v>2013</v>
      </c>
      <c r="D4" s="8">
        <v>2014</v>
      </c>
      <c r="E4" s="8">
        <v>2015</v>
      </c>
      <c r="F4" s="8">
        <v>2016</v>
      </c>
      <c r="G4" s="8">
        <v>2017</v>
      </c>
      <c r="H4" s="8">
        <v>2018</v>
      </c>
    </row>
    <row r="5" spans="1:8" ht="15.75" x14ac:dyDescent="0.25">
      <c r="A5" s="23" t="s">
        <v>103</v>
      </c>
      <c r="B5" s="8"/>
      <c r="C5" s="8"/>
      <c r="D5" s="8"/>
      <c r="E5" s="8"/>
      <c r="F5" s="8"/>
      <c r="G5" s="8"/>
      <c r="H5" s="8"/>
    </row>
    <row r="6" spans="1:8" ht="15.75" x14ac:dyDescent="0.25">
      <c r="A6" s="20" t="s">
        <v>104</v>
      </c>
      <c r="B6" s="8"/>
      <c r="C6" s="8"/>
      <c r="D6" s="8"/>
      <c r="E6" s="8"/>
      <c r="F6" s="8"/>
      <c r="G6" s="8"/>
      <c r="H6" s="8"/>
    </row>
    <row r="7" spans="1:8" x14ac:dyDescent="0.25">
      <c r="A7" t="s">
        <v>44</v>
      </c>
      <c r="B7" s="3">
        <v>12732666148</v>
      </c>
      <c r="C7" s="3">
        <v>18340159624</v>
      </c>
      <c r="D7" s="3">
        <v>21827051626</v>
      </c>
      <c r="E7" s="3">
        <v>23767167001</v>
      </c>
      <c r="F7" s="3">
        <v>25480515560</v>
      </c>
      <c r="G7" s="3">
        <v>27674362458</v>
      </c>
      <c r="H7" s="3">
        <v>33579534419</v>
      </c>
    </row>
    <row r="8" spans="1:8" x14ac:dyDescent="0.25">
      <c r="A8" t="s">
        <v>23</v>
      </c>
      <c r="B8" s="3">
        <v>-9603755782</v>
      </c>
      <c r="C8" s="3">
        <v>-13592616259</v>
      </c>
      <c r="D8" s="3">
        <v>-16826623374</v>
      </c>
      <c r="E8" s="3">
        <v>-18108072225</v>
      </c>
      <c r="F8" s="3">
        <v>-16248205289</v>
      </c>
      <c r="G8" s="3">
        <v>-16840241164</v>
      </c>
      <c r="H8" s="3">
        <v>-23874743758</v>
      </c>
    </row>
    <row r="9" spans="1:8" x14ac:dyDescent="0.25">
      <c r="A9" t="s">
        <v>45</v>
      </c>
      <c r="B9" s="3">
        <v>0</v>
      </c>
      <c r="C9" s="3">
        <v>338707552</v>
      </c>
      <c r="D9" s="3">
        <v>4839474</v>
      </c>
      <c r="E9" s="3">
        <v>4799230</v>
      </c>
      <c r="F9" s="3">
        <v>10152597</v>
      </c>
      <c r="G9" s="3">
        <v>7427987</v>
      </c>
      <c r="H9" s="3">
        <v>15840587</v>
      </c>
    </row>
    <row r="10" spans="1:8" x14ac:dyDescent="0.25">
      <c r="A10" t="s">
        <v>46</v>
      </c>
      <c r="B10" s="3">
        <v>404240245</v>
      </c>
      <c r="C10" s="3">
        <v>-1188714774</v>
      </c>
      <c r="D10" s="3">
        <v>413347719</v>
      </c>
      <c r="E10" s="3">
        <v>577760662</v>
      </c>
      <c r="F10" s="3">
        <v>502152520</v>
      </c>
      <c r="G10" s="3">
        <v>852960954</v>
      </c>
      <c r="H10" s="3">
        <v>807014026</v>
      </c>
    </row>
    <row r="11" spans="1:8" x14ac:dyDescent="0.25">
      <c r="A11" t="s">
        <v>47</v>
      </c>
      <c r="B11" s="3">
        <v>-869524515</v>
      </c>
      <c r="C11" s="3">
        <v>-142692824</v>
      </c>
      <c r="D11" s="3">
        <v>-1396236710</v>
      </c>
      <c r="E11" s="3">
        <v>-1793784007</v>
      </c>
      <c r="F11" s="3">
        <v>-2253702867</v>
      </c>
      <c r="G11" s="3">
        <v>-2697576343</v>
      </c>
      <c r="H11" s="3">
        <v>-3216343346</v>
      </c>
    </row>
    <row r="12" spans="1:8" x14ac:dyDescent="0.25">
      <c r="A12" t="s">
        <v>48</v>
      </c>
      <c r="B12" s="3">
        <v>-155346279</v>
      </c>
      <c r="C12" s="3">
        <v>-561102413</v>
      </c>
      <c r="D12" s="3">
        <v>-193421122</v>
      </c>
      <c r="E12" s="3">
        <v>-261363590</v>
      </c>
      <c r="F12" s="3">
        <v>-266202449</v>
      </c>
      <c r="G12" s="3">
        <v>-267097749</v>
      </c>
      <c r="H12" s="3">
        <v>-256055295</v>
      </c>
    </row>
    <row r="13" spans="1:8" x14ac:dyDescent="0.25">
      <c r="A13" t="s">
        <v>49</v>
      </c>
      <c r="B13" s="3">
        <v>-710802087</v>
      </c>
      <c r="C13" s="3">
        <v>168885696</v>
      </c>
      <c r="D13" s="3">
        <v>-720265380</v>
      </c>
      <c r="E13" s="3">
        <v>-799698787</v>
      </c>
      <c r="F13" s="3">
        <v>-963003411</v>
      </c>
      <c r="G13" s="3">
        <v>-1245487859</v>
      </c>
      <c r="H13" s="3">
        <v>-1263896601</v>
      </c>
    </row>
    <row r="14" spans="1:8" x14ac:dyDescent="0.25">
      <c r="A14" t="s">
        <v>50</v>
      </c>
      <c r="B14" s="3">
        <v>202375344</v>
      </c>
      <c r="C14" s="3">
        <v>-852372827</v>
      </c>
      <c r="D14" s="3">
        <v>198617478</v>
      </c>
      <c r="E14" s="3">
        <v>278382495</v>
      </c>
      <c r="F14" s="3">
        <v>372243570</v>
      </c>
      <c r="G14" s="3">
        <v>460378568</v>
      </c>
      <c r="H14" s="3">
        <v>685779078</v>
      </c>
    </row>
    <row r="15" spans="1:8" x14ac:dyDescent="0.25">
      <c r="A15" t="s">
        <v>51</v>
      </c>
      <c r="B15" s="3">
        <v>-683941232</v>
      </c>
      <c r="C15" s="3"/>
      <c r="D15" s="3">
        <v>-1075800161</v>
      </c>
      <c r="E15" s="3">
        <v>-1421605511</v>
      </c>
      <c r="F15" s="3">
        <v>-1493453220</v>
      </c>
      <c r="G15" s="3">
        <v>-1632546936</v>
      </c>
      <c r="H15" s="3">
        <v>-1826383976</v>
      </c>
    </row>
    <row r="16" spans="1:8" x14ac:dyDescent="0.25">
      <c r="A16" s="2"/>
      <c r="B16" s="5">
        <f t="shared" ref="B16:E16" si="0">SUM(B7:B15)</f>
        <v>1315911842</v>
      </c>
      <c r="C16" s="5">
        <f t="shared" si="0"/>
        <v>2510253775</v>
      </c>
      <c r="D16" s="5">
        <f t="shared" si="0"/>
        <v>2231509550</v>
      </c>
      <c r="E16" s="5">
        <f t="shared" si="0"/>
        <v>2243585268</v>
      </c>
      <c r="F16" s="5">
        <f>SUM(F7:F15)</f>
        <v>5140497011</v>
      </c>
      <c r="G16" s="5">
        <f>SUM(G7:G15)</f>
        <v>6312179916</v>
      </c>
      <c r="H16" s="5">
        <f>SUM(H7:H15)</f>
        <v>4650745134</v>
      </c>
    </row>
    <row r="17" spans="1:8" x14ac:dyDescent="0.25">
      <c r="A17" s="21" t="s">
        <v>105</v>
      </c>
      <c r="B17" s="3"/>
      <c r="C17" s="3"/>
      <c r="D17" s="3"/>
      <c r="E17" s="3"/>
      <c r="F17" s="3"/>
    </row>
    <row r="18" spans="1:8" x14ac:dyDescent="0.25">
      <c r="A18" t="s">
        <v>52</v>
      </c>
      <c r="B18" s="3">
        <v>-26836900304</v>
      </c>
      <c r="C18" s="3">
        <v>-17796769912</v>
      </c>
      <c r="D18" s="3">
        <v>-29455858250</v>
      </c>
      <c r="E18" s="3">
        <v>-32291689695</v>
      </c>
      <c r="F18" s="3">
        <v>-40601612469</v>
      </c>
      <c r="G18" s="3">
        <v>-46967711679</v>
      </c>
      <c r="H18" s="3">
        <v>-37688819618</v>
      </c>
    </row>
    <row r="19" spans="1:8" x14ac:dyDescent="0.25">
      <c r="A19" t="s">
        <v>53</v>
      </c>
      <c r="B19" s="3">
        <v>-979525632</v>
      </c>
      <c r="C19" s="3">
        <v>-6077250504</v>
      </c>
      <c r="D19" s="3">
        <v>-605184083</v>
      </c>
      <c r="E19" s="3">
        <v>-1588608866</v>
      </c>
      <c r="F19" s="3">
        <v>1460221083</v>
      </c>
      <c r="G19" s="3">
        <v>-702807215</v>
      </c>
      <c r="H19" s="3">
        <v>-859147834</v>
      </c>
    </row>
    <row r="20" spans="1:8" x14ac:dyDescent="0.25">
      <c r="A20" t="s">
        <v>54</v>
      </c>
      <c r="B20" s="3">
        <v>31760525863</v>
      </c>
      <c r="C20" s="3">
        <v>27940961671</v>
      </c>
      <c r="D20" s="3">
        <v>39226386748</v>
      </c>
      <c r="E20" s="3">
        <v>46512389269</v>
      </c>
      <c r="F20" s="3">
        <v>42548083074</v>
      </c>
      <c r="G20" s="3">
        <v>22126146702</v>
      </c>
      <c r="H20" s="3">
        <v>20393735592</v>
      </c>
    </row>
    <row r="21" spans="1:8" x14ac:dyDescent="0.25">
      <c r="A21" t="s">
        <v>69</v>
      </c>
      <c r="B21" s="3"/>
      <c r="C21" s="3"/>
      <c r="D21" s="3"/>
      <c r="E21" s="3"/>
      <c r="F21" s="3"/>
      <c r="G21" s="3"/>
      <c r="H21" s="3">
        <v>8106010615</v>
      </c>
    </row>
    <row r="22" spans="1:8" x14ac:dyDescent="0.25">
      <c r="A22" t="s">
        <v>15</v>
      </c>
      <c r="B22" s="3">
        <v>1574455345</v>
      </c>
      <c r="C22" s="3">
        <v>1059945220</v>
      </c>
      <c r="D22" s="3">
        <v>344912581</v>
      </c>
      <c r="E22" s="3">
        <v>-432094311</v>
      </c>
      <c r="F22" s="3">
        <v>-317205543</v>
      </c>
      <c r="G22" s="3">
        <v>560867269</v>
      </c>
      <c r="H22" s="3">
        <v>1153381589</v>
      </c>
    </row>
    <row r="23" spans="1:8" x14ac:dyDescent="0.25">
      <c r="B23" s="5">
        <f t="shared" ref="B23:E23" si="1">SUM(B18:B22)</f>
        <v>5518555272</v>
      </c>
      <c r="C23" s="5">
        <f t="shared" si="1"/>
        <v>5126886475</v>
      </c>
      <c r="D23" s="5">
        <f t="shared" si="1"/>
        <v>9510256996</v>
      </c>
      <c r="E23" s="5">
        <f t="shared" si="1"/>
        <v>12199996397</v>
      </c>
      <c r="F23" s="5">
        <f>SUM(F18:F22)</f>
        <v>3089486145</v>
      </c>
      <c r="G23" s="5">
        <f>SUM(G18:G22)</f>
        <v>-24983504923</v>
      </c>
      <c r="H23" s="5">
        <f>SUM(H18:H22)</f>
        <v>-8894839656</v>
      </c>
    </row>
    <row r="24" spans="1:8" x14ac:dyDescent="0.25">
      <c r="A24" s="1"/>
      <c r="B24" s="5">
        <f t="shared" ref="B24:H24" si="2">B16+B23</f>
        <v>6834467114</v>
      </c>
      <c r="C24" s="5">
        <f t="shared" si="2"/>
        <v>7637140250</v>
      </c>
      <c r="D24" s="5">
        <f t="shared" si="2"/>
        <v>11741766546</v>
      </c>
      <c r="E24" s="5">
        <f t="shared" si="2"/>
        <v>14443581665</v>
      </c>
      <c r="F24" s="5">
        <f t="shared" si="2"/>
        <v>8229983156</v>
      </c>
      <c r="G24" s="5">
        <f t="shared" si="2"/>
        <v>-18671325007</v>
      </c>
      <c r="H24" s="5">
        <f t="shared" si="2"/>
        <v>-4244094522</v>
      </c>
    </row>
    <row r="25" spans="1:8" x14ac:dyDescent="0.25">
      <c r="B25" s="3"/>
      <c r="C25" s="3"/>
      <c r="D25" s="3"/>
      <c r="E25" s="3"/>
      <c r="F25" s="3"/>
    </row>
    <row r="26" spans="1:8" x14ac:dyDescent="0.25">
      <c r="A26" s="23" t="s">
        <v>106</v>
      </c>
      <c r="B26" s="3"/>
      <c r="C26" s="3"/>
      <c r="D26" s="3"/>
      <c r="E26" s="3"/>
      <c r="F26" s="3"/>
    </row>
    <row r="27" spans="1:8" x14ac:dyDescent="0.25">
      <c r="A27" t="s">
        <v>55</v>
      </c>
      <c r="B27" s="3">
        <v>-1264531149</v>
      </c>
      <c r="C27" s="3">
        <v>-2140085951</v>
      </c>
      <c r="D27" s="3">
        <v>-3314966496</v>
      </c>
      <c r="E27" s="3">
        <v>-2757623024</v>
      </c>
      <c r="F27" s="3">
        <v>-1514977637</v>
      </c>
      <c r="G27" s="3">
        <v>-1243698020</v>
      </c>
      <c r="H27" s="3">
        <v>-104445343</v>
      </c>
    </row>
    <row r="28" spans="1:8" x14ac:dyDescent="0.25">
      <c r="A28" t="s">
        <v>56</v>
      </c>
      <c r="B28" s="3">
        <v>-800259857</v>
      </c>
      <c r="C28" s="3">
        <v>-706064747</v>
      </c>
      <c r="D28" s="3">
        <v>-917856274</v>
      </c>
      <c r="E28" s="3">
        <v>-462468564</v>
      </c>
      <c r="F28" s="3">
        <v>-549609940</v>
      </c>
      <c r="G28" s="3">
        <v>-421621339</v>
      </c>
      <c r="H28" s="3">
        <v>-349032152</v>
      </c>
    </row>
    <row r="29" spans="1:8" x14ac:dyDescent="0.25">
      <c r="A29" t="s">
        <v>57</v>
      </c>
      <c r="B29" s="3">
        <v>78812</v>
      </c>
      <c r="C29" s="3">
        <v>0</v>
      </c>
      <c r="D29" s="3">
        <v>9429302</v>
      </c>
      <c r="E29" s="3">
        <v>2831555</v>
      </c>
      <c r="F29" s="3">
        <v>2123302</v>
      </c>
      <c r="G29" s="3">
        <v>6202917</v>
      </c>
      <c r="H29" s="3">
        <v>1485638</v>
      </c>
    </row>
    <row r="30" spans="1:8" x14ac:dyDescent="0.25">
      <c r="A30" s="1"/>
      <c r="B30" s="5">
        <f t="shared" ref="B30:E30" si="3">SUM(B27:B29)</f>
        <v>-2064712194</v>
      </c>
      <c r="C30" s="5">
        <f t="shared" si="3"/>
        <v>-2846150698</v>
      </c>
      <c r="D30" s="5">
        <f t="shared" si="3"/>
        <v>-4223393468</v>
      </c>
      <c r="E30" s="5">
        <f t="shared" si="3"/>
        <v>-3217260033</v>
      </c>
      <c r="F30" s="5">
        <f>SUM(F27:F29)</f>
        <v>-2062464275</v>
      </c>
      <c r="G30" s="5">
        <f>SUM(G27:G29)</f>
        <v>-1659116442</v>
      </c>
      <c r="H30" s="5">
        <f>SUM(H27:H29)</f>
        <v>-451991857</v>
      </c>
    </row>
    <row r="31" spans="1:8" x14ac:dyDescent="0.25">
      <c r="B31" s="3"/>
      <c r="C31" s="3"/>
      <c r="D31" s="3"/>
      <c r="E31" s="3"/>
      <c r="F31" s="3"/>
    </row>
    <row r="32" spans="1:8" x14ac:dyDescent="0.25">
      <c r="A32" s="23" t="s">
        <v>107</v>
      </c>
      <c r="B32" s="3"/>
      <c r="C32" s="3"/>
      <c r="D32" s="3"/>
      <c r="E32" s="3"/>
      <c r="F32" s="3"/>
    </row>
    <row r="33" spans="1:8" x14ac:dyDescent="0.25">
      <c r="A33" t="s">
        <v>58</v>
      </c>
      <c r="B33" s="3">
        <v>0</v>
      </c>
      <c r="C33" s="3">
        <v>280000000</v>
      </c>
      <c r="D33" s="3">
        <v>-118000000</v>
      </c>
      <c r="E33" s="3">
        <v>0</v>
      </c>
      <c r="F33" s="3">
        <v>-500000000</v>
      </c>
      <c r="G33" s="3">
        <v>4000000000</v>
      </c>
      <c r="H33" s="3">
        <v>-520000000</v>
      </c>
    </row>
    <row r="34" spans="1:8" x14ac:dyDescent="0.25">
      <c r="A34" s="4" t="s">
        <v>62</v>
      </c>
      <c r="B34" s="3">
        <v>0</v>
      </c>
      <c r="C34" s="3">
        <v>0</v>
      </c>
      <c r="D34" s="3">
        <v>1564966255</v>
      </c>
      <c r="E34" s="3"/>
      <c r="F34" s="3">
        <v>0</v>
      </c>
      <c r="G34" s="3">
        <v>0</v>
      </c>
      <c r="H34" s="3">
        <v>0</v>
      </c>
    </row>
    <row r="35" spans="1:8" x14ac:dyDescent="0.25">
      <c r="A35" t="s">
        <v>59</v>
      </c>
      <c r="B35" s="3">
        <v>1489960967</v>
      </c>
      <c r="C35" s="3">
        <v>-468786125</v>
      </c>
      <c r="D35" s="3">
        <v>-3712223295</v>
      </c>
      <c r="E35" s="3">
        <v>-500000000</v>
      </c>
      <c r="F35" s="3">
        <v>-471083098</v>
      </c>
      <c r="G35" s="3">
        <v>8770424458</v>
      </c>
      <c r="H35" s="3">
        <v>0</v>
      </c>
    </row>
    <row r="36" spans="1:8" x14ac:dyDescent="0.25">
      <c r="A36" t="s">
        <v>64</v>
      </c>
      <c r="B36" s="3">
        <v>2220000000</v>
      </c>
      <c r="C36" s="3">
        <v>0</v>
      </c>
      <c r="D36" s="3"/>
      <c r="E36" s="3"/>
      <c r="F36" s="3">
        <v>0</v>
      </c>
      <c r="G36" s="3">
        <v>0</v>
      </c>
      <c r="H36" s="3">
        <v>0</v>
      </c>
    </row>
    <row r="37" spans="1:8" x14ac:dyDescent="0.25">
      <c r="A37" t="s">
        <v>60</v>
      </c>
      <c r="B37" s="3"/>
      <c r="C37" s="3"/>
      <c r="D37" s="3">
        <v>-200464200</v>
      </c>
      <c r="E37" s="3">
        <v>764632599</v>
      </c>
      <c r="F37" s="3">
        <v>-342409037</v>
      </c>
      <c r="G37" s="3">
        <v>-339436944</v>
      </c>
      <c r="H37" s="3">
        <v>0</v>
      </c>
    </row>
    <row r="38" spans="1:8" x14ac:dyDescent="0.25">
      <c r="A38" s="1"/>
      <c r="B38" s="5">
        <f t="shared" ref="B38:E38" si="4">SUM(B33:B37)</f>
        <v>3709960967</v>
      </c>
      <c r="C38" s="5">
        <f t="shared" si="4"/>
        <v>-188786125</v>
      </c>
      <c r="D38" s="5">
        <f t="shared" si="4"/>
        <v>-2465721240</v>
      </c>
      <c r="E38" s="5">
        <f t="shared" si="4"/>
        <v>264632599</v>
      </c>
      <c r="F38" s="5">
        <f>SUM(F33:F37)</f>
        <v>-1313492135</v>
      </c>
      <c r="G38" s="5">
        <f>SUM(G33:G37)</f>
        <v>12430987514</v>
      </c>
      <c r="H38" s="5">
        <f>SUM(H33:H37)</f>
        <v>-520000000</v>
      </c>
    </row>
    <row r="39" spans="1:8" x14ac:dyDescent="0.25">
      <c r="B39" s="3"/>
      <c r="C39" s="3"/>
      <c r="D39" s="3"/>
      <c r="E39" s="3"/>
      <c r="F39" s="3"/>
    </row>
    <row r="40" spans="1:8" x14ac:dyDescent="0.25">
      <c r="A40" s="23" t="s">
        <v>108</v>
      </c>
      <c r="B40" s="5">
        <f t="shared" ref="B40:E40" si="5">B24+B30+B38</f>
        <v>8479715887</v>
      </c>
      <c r="C40" s="5">
        <f t="shared" si="5"/>
        <v>4602203427</v>
      </c>
      <c r="D40" s="5">
        <f t="shared" si="5"/>
        <v>5052651838</v>
      </c>
      <c r="E40" s="5">
        <f t="shared" si="5"/>
        <v>11490954231</v>
      </c>
      <c r="F40" s="5">
        <f>F24+F30+F38</f>
        <v>4854026746</v>
      </c>
      <c r="G40" s="5">
        <f>G24+G30+G38</f>
        <v>-7899453935</v>
      </c>
      <c r="H40" s="5">
        <f>H24+H30+H38</f>
        <v>-5216086379</v>
      </c>
    </row>
    <row r="41" spans="1:8" x14ac:dyDescent="0.25">
      <c r="A41" s="1" t="s">
        <v>109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 x14ac:dyDescent="0.25">
      <c r="A42" s="24" t="s">
        <v>110</v>
      </c>
      <c r="B42">
        <v>12846917547</v>
      </c>
      <c r="C42" s="3">
        <v>21326631434</v>
      </c>
      <c r="D42" s="3">
        <v>25928834862</v>
      </c>
      <c r="E42" s="3">
        <v>30981486701</v>
      </c>
      <c r="F42" s="3">
        <v>42472440933</v>
      </c>
      <c r="G42" s="3">
        <v>47321603653</v>
      </c>
      <c r="H42" s="3">
        <v>25818449718</v>
      </c>
    </row>
    <row r="43" spans="1:8" x14ac:dyDescent="0.25">
      <c r="A43" s="23" t="s">
        <v>111</v>
      </c>
      <c r="B43" s="5">
        <f t="shared" ref="B43" si="6">SUM(B40:B42)</f>
        <v>21326633434</v>
      </c>
      <c r="C43" s="5">
        <f t="shared" ref="C43" si="7">SUM(C40:C42)</f>
        <v>25928834861</v>
      </c>
      <c r="D43" s="5">
        <f t="shared" ref="D43:E43" si="8">SUM(D40:D42)</f>
        <v>30981486700</v>
      </c>
      <c r="E43" s="5">
        <f t="shared" si="8"/>
        <v>42472440932</v>
      </c>
      <c r="F43" s="5">
        <f>SUM(F40:F42)</f>
        <v>47326467679</v>
      </c>
      <c r="G43" s="5">
        <f>SUM(G40:G42)</f>
        <v>39422149718</v>
      </c>
      <c r="H43" s="5">
        <f>SUM(H40:H42)</f>
        <v>20602363339</v>
      </c>
    </row>
    <row r="44" spans="1:8" x14ac:dyDescent="0.25">
      <c r="A44" s="24" t="s">
        <v>112</v>
      </c>
      <c r="B44" s="16">
        <f>B24/('1'!B42/10)</f>
        <v>18.272256498853583</v>
      </c>
      <c r="C44" s="16">
        <f>C24/('1'!C42/10)</f>
        <v>18.562035799644718</v>
      </c>
      <c r="D44" s="16">
        <f>D24/('1'!D42/10)</f>
        <v>28.538311965388186</v>
      </c>
      <c r="E44" s="16">
        <f>E24/('1'!E42/10)</f>
        <v>21.275794989775775</v>
      </c>
      <c r="F44" s="16">
        <f>F24/('1'!F42/10)</f>
        <v>12.122992652208181</v>
      </c>
      <c r="G44" s="16">
        <f>G24/('1'!G42/10)</f>
        <v>-26.193693139011266</v>
      </c>
      <c r="H44" s="16">
        <f>H24/('1'!H42/10)</f>
        <v>-5.4127000310955493</v>
      </c>
    </row>
    <row r="45" spans="1:8" x14ac:dyDescent="0.25">
      <c r="A45" s="23" t="s">
        <v>113</v>
      </c>
      <c r="B45">
        <v>374035200</v>
      </c>
      <c r="C45">
        <v>411438720</v>
      </c>
      <c r="D45">
        <v>411438720</v>
      </c>
      <c r="E45">
        <v>678873888</v>
      </c>
      <c r="F45">
        <v>678873888</v>
      </c>
      <c r="G45">
        <v>712817582</v>
      </c>
      <c r="H45">
        <v>784099340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A12"/>
    </sheetView>
  </sheetViews>
  <sheetFormatPr defaultRowHeight="15" x14ac:dyDescent="0.25"/>
  <cols>
    <col min="1" max="1" width="34.5703125" bestFit="1" customWidth="1"/>
    <col min="7" max="7" width="9.5703125" bestFit="1" customWidth="1"/>
  </cols>
  <sheetData>
    <row r="1" spans="1:7" x14ac:dyDescent="0.25">
      <c r="A1" s="17" t="s">
        <v>0</v>
      </c>
    </row>
    <row r="2" spans="1:7" ht="15.75" x14ac:dyDescent="0.25">
      <c r="A2" s="12" t="s">
        <v>65</v>
      </c>
    </row>
    <row r="3" spans="1:7" x14ac:dyDescent="0.25">
      <c r="A3" t="s">
        <v>75</v>
      </c>
    </row>
    <row r="4" spans="1:7" ht="15.75" x14ac:dyDescent="0.25">
      <c r="A4" s="12"/>
      <c r="B4" s="13">
        <v>2013</v>
      </c>
      <c r="C4" s="13">
        <v>2014</v>
      </c>
      <c r="D4" s="13">
        <v>2015</v>
      </c>
      <c r="E4" s="13">
        <v>2016</v>
      </c>
      <c r="F4" s="13">
        <v>2017</v>
      </c>
      <c r="G4" s="13">
        <v>2018</v>
      </c>
    </row>
    <row r="5" spans="1:7" x14ac:dyDescent="0.25">
      <c r="A5" t="s">
        <v>70</v>
      </c>
      <c r="B5" s="10">
        <f>'2'!C9/'2'!C7</f>
        <v>0.20305982501575723</v>
      </c>
      <c r="C5" s="10">
        <f>'2'!D9/'2'!D7</f>
        <v>0.20029347714277987</v>
      </c>
      <c r="D5" s="10">
        <f>'2'!E9/'2'!E7</f>
        <v>0.22689912435577919</v>
      </c>
      <c r="E5" s="10">
        <f>'2'!F9/'2'!F7</f>
        <v>0.27751404714026118</v>
      </c>
      <c r="F5" s="10">
        <f>'2'!G9/'2'!G7</f>
        <v>0.29940331144943705</v>
      </c>
      <c r="G5" s="10">
        <f>'2'!H9/'2'!H7</f>
        <v>0.27323293584220865</v>
      </c>
    </row>
    <row r="6" spans="1:7" x14ac:dyDescent="0.25">
      <c r="A6" t="s">
        <v>66</v>
      </c>
      <c r="B6" s="10">
        <f>'2'!C29/'2'!C14</f>
        <v>0.45641727556479789</v>
      </c>
      <c r="C6" s="10">
        <f>'2'!D29/'2'!D14</f>
        <v>0.43189688258372438</v>
      </c>
      <c r="D6" s="10">
        <f>'2'!E29/'2'!E14</f>
        <v>0.39847058067642055</v>
      </c>
      <c r="E6" s="10">
        <f>'2'!F29/'2'!F14</f>
        <v>0.45817790043284851</v>
      </c>
      <c r="F6" s="10">
        <f>'2'!G29/'2'!G14</f>
        <v>0.49239090662536628</v>
      </c>
      <c r="G6" s="10">
        <f>'2'!H29/'2'!H14</f>
        <v>0.48449282888502193</v>
      </c>
    </row>
    <row r="7" spans="1:7" x14ac:dyDescent="0.25">
      <c r="A7" t="s">
        <v>67</v>
      </c>
      <c r="B7" s="10">
        <f>'2'!C41/'2'!C14</f>
        <v>0.17339977987241584</v>
      </c>
      <c r="C7" s="10">
        <f>'2'!D41/'2'!D14</f>
        <v>0.13192780324241785</v>
      </c>
      <c r="D7" s="10">
        <f>'2'!E41/'2'!E14</f>
        <v>0.13331066705580333</v>
      </c>
      <c r="E7" s="10">
        <f>'2'!F41/'2'!F14</f>
        <v>0.17330309340317512</v>
      </c>
      <c r="F7" s="10">
        <f>'2'!G41/'2'!G14</f>
        <v>0.14003954853329317</v>
      </c>
      <c r="G7" s="10">
        <f>'2'!H41/'2'!H14</f>
        <v>0.14227870054869585</v>
      </c>
    </row>
    <row r="8" spans="1:7" x14ac:dyDescent="0.25">
      <c r="A8" t="s">
        <v>71</v>
      </c>
      <c r="B8" s="10">
        <f>'2'!C41/'1'!C25</f>
        <v>4.7920805205735034E-3</v>
      </c>
      <c r="C8" s="10">
        <f>'2'!D41/'1'!D25</f>
        <v>3.3887886617959646E-3</v>
      </c>
      <c r="D8" s="10">
        <f>'2'!E41/'1'!E25</f>
        <v>3.3262946804963572E-3</v>
      </c>
      <c r="E8" s="10">
        <f>'2'!F41/'1'!F25</f>
        <v>4.6750878241706532E-3</v>
      </c>
      <c r="F8" s="10">
        <f>'2'!G41/'1'!G25</f>
        <v>4.034774761389812E-3</v>
      </c>
      <c r="G8" s="10">
        <f>'2'!H41/'1'!H25</f>
        <v>4.2845941729620666E-3</v>
      </c>
    </row>
    <row r="9" spans="1:7" x14ac:dyDescent="0.25">
      <c r="A9" t="s">
        <v>72</v>
      </c>
      <c r="B9" s="10">
        <f>'2'!C41/'1'!C48</f>
        <v>0.11741524051245064</v>
      </c>
      <c r="C9" s="10">
        <f>'2'!D41/'1'!D48</f>
        <v>8.2891670449014548E-2</v>
      </c>
      <c r="D9" s="10">
        <f>'2'!E41/'1'!E48</f>
        <v>8.8043789769839759E-2</v>
      </c>
      <c r="E9" s="10">
        <f>'2'!F41/'1'!F48</f>
        <v>0.13107357579954501</v>
      </c>
      <c r="F9" s="10">
        <f>'2'!G41/'1'!G48</f>
        <v>0.11808310327298303</v>
      </c>
      <c r="G9" s="10">
        <f>'2'!H41/'1'!H48</f>
        <v>0.11934828365445713</v>
      </c>
    </row>
    <row r="10" spans="1:7" x14ac:dyDescent="0.25">
      <c r="A10" t="s">
        <v>68</v>
      </c>
      <c r="B10" s="14">
        <v>0.1033</v>
      </c>
      <c r="C10" s="14">
        <v>0.1192</v>
      </c>
      <c r="D10" s="14">
        <v>0.1042</v>
      </c>
      <c r="E10" s="14">
        <v>0.10730000000000001</v>
      </c>
      <c r="F10" s="14">
        <v>0.1221</v>
      </c>
      <c r="G10" s="14">
        <v>1.1221000000000001</v>
      </c>
    </row>
    <row r="11" spans="1:7" x14ac:dyDescent="0.25">
      <c r="A11" t="s">
        <v>73</v>
      </c>
      <c r="B11" s="10">
        <f>2483816896/'1'!C19</f>
        <v>2.1852456098456798E-2</v>
      </c>
      <c r="C11" s="10">
        <f>3396898471/'1'!D19</f>
        <v>2.2337830688693532E-2</v>
      </c>
      <c r="D11" s="10">
        <f>5187236103/'1'!E19</f>
        <v>2.7756387040467592E-2</v>
      </c>
      <c r="E11" s="10">
        <f>5839243414/'1'!F19</f>
        <v>2.5912431983664323E-2</v>
      </c>
      <c r="F11" s="10">
        <f>8397744459/'1'!G19</f>
        <v>3.0795056260647252E-2</v>
      </c>
      <c r="G11" s="10">
        <f>8397744459/'1'!H19</f>
        <v>2.7019659673758991E-2</v>
      </c>
    </row>
    <row r="12" spans="1:7" x14ac:dyDescent="0.25">
      <c r="A12" t="s">
        <v>74</v>
      </c>
      <c r="B12" s="14">
        <v>0.81950000000000001</v>
      </c>
      <c r="C12" s="14">
        <v>0.83489999999999998</v>
      </c>
      <c r="D12" s="14">
        <v>0.80959999999999999</v>
      </c>
      <c r="E12" s="14">
        <v>0.82369999999999999</v>
      </c>
      <c r="F12" s="14">
        <v>0.87780000000000002</v>
      </c>
      <c r="G12" s="14">
        <v>1.8777999999999999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2018-10-28T05:20:52Z</dcterms:created>
  <dcterms:modified xsi:type="dcterms:W3CDTF">2020-04-12T14:21:00Z</dcterms:modified>
</cp:coreProperties>
</file>