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ny\Google Drive\Financial Statements\Checked &amp; Final\FS Template\Formate_1\FI\A\"/>
    </mc:Choice>
  </mc:AlternateContent>
  <bookViews>
    <workbookView xWindow="240" yWindow="105" windowWidth="9555" windowHeight="7245" activeTab="2"/>
  </bookViews>
  <sheets>
    <sheet name="1" sheetId="1" r:id="rId1"/>
    <sheet name="2" sheetId="2" r:id="rId2"/>
    <sheet name="3" sheetId="3" r:id="rId3"/>
    <sheet name="Ratio" sheetId="4" r:id="rId4"/>
  </sheets>
  <calcPr calcId="162913"/>
</workbook>
</file>

<file path=xl/calcChain.xml><?xml version="1.0" encoding="utf-8"?>
<calcChain xmlns="http://schemas.openxmlformats.org/spreadsheetml/2006/main">
  <c r="D31" i="3" l="1"/>
  <c r="C43" i="3" l="1"/>
  <c r="D43" i="3"/>
  <c r="E43" i="3"/>
  <c r="F43" i="3"/>
  <c r="B43" i="3"/>
  <c r="C41" i="2"/>
  <c r="D41" i="2"/>
  <c r="E41" i="2"/>
  <c r="F41" i="2"/>
  <c r="B41" i="2"/>
  <c r="C48" i="1"/>
  <c r="D48" i="1"/>
  <c r="E48" i="1"/>
  <c r="F48" i="1"/>
  <c r="B48" i="1"/>
  <c r="C6" i="2" l="1"/>
  <c r="C5" i="4" s="1"/>
  <c r="D6" i="2"/>
  <c r="D5" i="4" s="1"/>
  <c r="E6" i="2"/>
  <c r="E5" i="4" s="1"/>
  <c r="F6" i="2"/>
  <c r="F5" i="4" s="1"/>
  <c r="B6" i="2"/>
  <c r="B5" i="4" s="1"/>
  <c r="F38" i="2" l="1"/>
  <c r="F27" i="1"/>
  <c r="E38" i="2"/>
  <c r="E44" i="1"/>
  <c r="B38" i="2"/>
  <c r="E47" i="1" l="1"/>
  <c r="F37" i="3"/>
  <c r="E37" i="3"/>
  <c r="D37" i="3"/>
  <c r="C37" i="3"/>
  <c r="B37" i="3"/>
  <c r="F31" i="3"/>
  <c r="E31" i="3"/>
  <c r="C31" i="3"/>
  <c r="B31" i="3"/>
  <c r="F22" i="3"/>
  <c r="E22" i="3"/>
  <c r="D22" i="3"/>
  <c r="C22" i="3"/>
  <c r="B22" i="3"/>
  <c r="F15" i="3"/>
  <c r="E15" i="3"/>
  <c r="D15" i="3"/>
  <c r="D23" i="3" s="1"/>
  <c r="D42" i="3" s="1"/>
  <c r="C15" i="3"/>
  <c r="B15" i="3"/>
  <c r="D38" i="2"/>
  <c r="C38" i="2"/>
  <c r="F33" i="2"/>
  <c r="E33" i="2"/>
  <c r="D33" i="2"/>
  <c r="C33" i="2"/>
  <c r="B33" i="2"/>
  <c r="F26" i="2"/>
  <c r="E26" i="2"/>
  <c r="D26" i="2"/>
  <c r="C26" i="2"/>
  <c r="B26" i="2"/>
  <c r="F13" i="2"/>
  <c r="E13" i="2"/>
  <c r="D13" i="2"/>
  <c r="D14" i="2" s="1"/>
  <c r="D27" i="2" s="1"/>
  <c r="C13" i="2"/>
  <c r="C14" i="2" s="1"/>
  <c r="B13" i="2"/>
  <c r="B14" i="2" s="1"/>
  <c r="B23" i="3" l="1"/>
  <c r="B42" i="3" s="1"/>
  <c r="C27" i="2"/>
  <c r="C34" i="2" s="1"/>
  <c r="C39" i="2" s="1"/>
  <c r="D34" i="2"/>
  <c r="D39" i="2" s="1"/>
  <c r="D6" i="4"/>
  <c r="B27" i="2"/>
  <c r="B38" i="3"/>
  <c r="B41" i="3" s="1"/>
  <c r="C23" i="3"/>
  <c r="C42" i="3" s="1"/>
  <c r="F23" i="3"/>
  <c r="F42" i="3" s="1"/>
  <c r="F14" i="2"/>
  <c r="F27" i="2" s="1"/>
  <c r="D38" i="3"/>
  <c r="D41" i="3" s="1"/>
  <c r="E23" i="3"/>
  <c r="E42" i="3" s="1"/>
  <c r="E14" i="2"/>
  <c r="E27" i="2" s="1"/>
  <c r="F44" i="1"/>
  <c r="B44" i="1"/>
  <c r="C44" i="1"/>
  <c r="E27" i="1"/>
  <c r="E36" i="1" s="1"/>
  <c r="F36" i="1"/>
  <c r="F45" i="1" s="1"/>
  <c r="B27" i="1"/>
  <c r="B36" i="1" s="1"/>
  <c r="C27" i="1"/>
  <c r="C36" i="1" s="1"/>
  <c r="E16" i="1"/>
  <c r="F16" i="1"/>
  <c r="B16" i="1"/>
  <c r="C16" i="1"/>
  <c r="C11" i="4" s="1"/>
  <c r="E13" i="1"/>
  <c r="F13" i="1"/>
  <c r="B13" i="1"/>
  <c r="C13" i="1"/>
  <c r="E6" i="1"/>
  <c r="F6" i="1"/>
  <c r="B6" i="1"/>
  <c r="C6" i="1"/>
  <c r="D44" i="1"/>
  <c r="D27" i="1"/>
  <c r="D36" i="1" s="1"/>
  <c r="D6" i="1"/>
  <c r="D16" i="1"/>
  <c r="D13" i="1"/>
  <c r="C6" i="4" l="1"/>
  <c r="E34" i="2"/>
  <c r="E39" i="2" s="1"/>
  <c r="E6" i="4"/>
  <c r="B34" i="2"/>
  <c r="B39" i="2" s="1"/>
  <c r="B9" i="4" s="1"/>
  <c r="B6" i="4"/>
  <c r="D40" i="2"/>
  <c r="D7" i="4"/>
  <c r="C40" i="2"/>
  <c r="C7" i="4"/>
  <c r="F34" i="2"/>
  <c r="F39" i="2" s="1"/>
  <c r="F9" i="4" s="1"/>
  <c r="F6" i="4"/>
  <c r="D47" i="1"/>
  <c r="D9" i="4"/>
  <c r="C47" i="1"/>
  <c r="C9" i="4"/>
  <c r="B47" i="1"/>
  <c r="F47" i="1"/>
  <c r="D45" i="1"/>
  <c r="E38" i="3"/>
  <c r="E41" i="3" s="1"/>
  <c r="C38" i="3"/>
  <c r="C41" i="3" s="1"/>
  <c r="F38" i="3"/>
  <c r="F41" i="3" s="1"/>
  <c r="F22" i="1"/>
  <c r="E45" i="1"/>
  <c r="E22" i="1"/>
  <c r="D22" i="1"/>
  <c r="D8" i="4" s="1"/>
  <c r="B45" i="1"/>
  <c r="B22" i="1"/>
  <c r="C45" i="1"/>
  <c r="C22" i="1"/>
  <c r="B8" i="4" l="1"/>
  <c r="F40" i="2"/>
  <c r="F7" i="4"/>
  <c r="E40" i="2"/>
  <c r="E7" i="4"/>
  <c r="E9" i="4"/>
  <c r="B40" i="2"/>
  <c r="B7" i="4"/>
  <c r="F8" i="4"/>
  <c r="E8" i="4"/>
  <c r="C8" i="4"/>
</calcChain>
</file>

<file path=xl/sharedStrings.xml><?xml version="1.0" encoding="utf-8"?>
<sst xmlns="http://schemas.openxmlformats.org/spreadsheetml/2006/main" count="121" uniqueCount="115">
  <si>
    <t>First Finance Limited</t>
  </si>
  <si>
    <t>Cash</t>
  </si>
  <si>
    <t>In hand</t>
  </si>
  <si>
    <t>Balance with Bangladesh bank&amp; its agent banks</t>
  </si>
  <si>
    <t>In Bangladesh</t>
  </si>
  <si>
    <t>Investments</t>
  </si>
  <si>
    <t>Governments securities</t>
  </si>
  <si>
    <t>Other investment</t>
  </si>
  <si>
    <t>Outside Bangladesh</t>
  </si>
  <si>
    <t>loans ,cash credits,overdrafts etc</t>
  </si>
  <si>
    <t xml:space="preserve">Bills purchased &amp; discounted </t>
  </si>
  <si>
    <t>Current deposits and other accounts</t>
  </si>
  <si>
    <t>Bills payable</t>
  </si>
  <si>
    <t>Saving bank deposits</t>
  </si>
  <si>
    <t>Fixed /term deposit</t>
  </si>
  <si>
    <t>monthly saving scheme</t>
  </si>
  <si>
    <t>Bearer certificate of deposit</t>
  </si>
  <si>
    <t>other deposits</t>
  </si>
  <si>
    <t>Statutory reserve</t>
  </si>
  <si>
    <t>General reserve</t>
  </si>
  <si>
    <t>Retained earnings</t>
  </si>
  <si>
    <t>Operating Income</t>
  </si>
  <si>
    <t>Interst income</t>
  </si>
  <si>
    <t>Interst paid on deposits ,borrowing etc</t>
  </si>
  <si>
    <t>Investment income</t>
  </si>
  <si>
    <t>Commssion ,exchange &amp; brokerage</t>
  </si>
  <si>
    <t>Other operating income</t>
  </si>
  <si>
    <t>Operating Expenses</t>
  </si>
  <si>
    <t xml:space="preserve">Salary &amp; allowances </t>
  </si>
  <si>
    <t>Rent ,taxes ,insurance,electricity ,etc</t>
  </si>
  <si>
    <t>Legal expenses</t>
  </si>
  <si>
    <t>Postage ,stamps ,telecommunication  etc</t>
  </si>
  <si>
    <t>Statinery ,proniting ,advertising etc</t>
  </si>
  <si>
    <t>Chief executive officers salary &amp; fees</t>
  </si>
  <si>
    <t>Directors fees</t>
  </si>
  <si>
    <t>Audiotrs fee</t>
  </si>
  <si>
    <t>Depreciatin &amp; repiar of company assets</t>
  </si>
  <si>
    <t>Other expenses</t>
  </si>
  <si>
    <t>Provision against loans &amp; advances</t>
  </si>
  <si>
    <t>Provisin for diminution in value of invesments</t>
  </si>
  <si>
    <t xml:space="preserve">Provisions against other assets </t>
  </si>
  <si>
    <t>provision for off balnce sheeet itemps/expouser</t>
  </si>
  <si>
    <t>Current tax</t>
  </si>
  <si>
    <t>Deferred tax expenses</t>
  </si>
  <si>
    <t xml:space="preserve">Interst receipts </t>
  </si>
  <si>
    <t>Interst paid</t>
  </si>
  <si>
    <t xml:space="preserve">Dividend receipts </t>
  </si>
  <si>
    <t>Fee &amp; commission receipts</t>
  </si>
  <si>
    <t xml:space="preserve">Payments to employees </t>
  </si>
  <si>
    <t>Income taxes paid</t>
  </si>
  <si>
    <t>Recipts from oher operating actiivites</t>
  </si>
  <si>
    <t>Payments for other operaitng activiites</t>
  </si>
  <si>
    <t>Statutory deposit</t>
  </si>
  <si>
    <t>loans, leases &amp; advances to customers</t>
  </si>
  <si>
    <t>Other assets</t>
  </si>
  <si>
    <t xml:space="preserve">Deposits from customers </t>
  </si>
  <si>
    <t>Other libiliites</t>
  </si>
  <si>
    <t>Purchased of fixed assets</t>
  </si>
  <si>
    <t xml:space="preserve">Proceeds from sale of securiites </t>
  </si>
  <si>
    <t xml:space="preserve">Payment for purcahse of securities </t>
  </si>
  <si>
    <t>Proceed from slae of vechile</t>
  </si>
  <si>
    <t>Proceeds from sale of  non financial institutional assets</t>
  </si>
  <si>
    <t>dividend paid</t>
  </si>
  <si>
    <t xml:space="preserve">Receipt from borrowing and issuance of debt securities </t>
  </si>
  <si>
    <t>Repayment of borrowing &amp; issuances of debt securities</t>
  </si>
  <si>
    <t>Proceds from other investmnets</t>
  </si>
  <si>
    <t>Ratio</t>
  </si>
  <si>
    <t>Operating Margin</t>
  </si>
  <si>
    <t>Net Margin</t>
  </si>
  <si>
    <t>Capital to Risk Weighted Assets Ratio</t>
  </si>
  <si>
    <t>As at year end</t>
  </si>
  <si>
    <t>Property and Assets</t>
  </si>
  <si>
    <t>Balance with Other Banks and Financial Institutions</t>
  </si>
  <si>
    <t>Money at call and on short notice</t>
  </si>
  <si>
    <t>Loans and Advances/Investments</t>
  </si>
  <si>
    <t>Fixed Assets including Premises, Furniture and Fixtures</t>
  </si>
  <si>
    <t>Other Assets</t>
  </si>
  <si>
    <t>Non-Banking Assets</t>
  </si>
  <si>
    <t>Liabilities and Capital</t>
  </si>
  <si>
    <t>Liabilities</t>
  </si>
  <si>
    <t>Borrowings from Other Banks, Financial Institutions and Agents</t>
  </si>
  <si>
    <t>Deposits and Other Accounts</t>
  </si>
  <si>
    <t>Other Liabilities</t>
  </si>
  <si>
    <t>Shareholders’ Equity</t>
  </si>
  <si>
    <t xml:space="preserve">Paid up capital </t>
  </si>
  <si>
    <t>Net assets value per share</t>
  </si>
  <si>
    <t>Shares to calculate NAVPS</t>
  </si>
  <si>
    <t>Net interest income/net profit on investments</t>
  </si>
  <si>
    <t>Operating profit</t>
  </si>
  <si>
    <t>Total Provisions</t>
  </si>
  <si>
    <t>Profit Before Taxation</t>
  </si>
  <si>
    <t>Provision for Taxation</t>
  </si>
  <si>
    <t>Net Profit</t>
  </si>
  <si>
    <t>Earnings per share (par value Taka 10)</t>
  </si>
  <si>
    <t>Shares to Calculate EPS</t>
  </si>
  <si>
    <t>Net Cash Flows - Operating Activities</t>
  </si>
  <si>
    <t>Operating profit before changes in operating assets and liabilities</t>
  </si>
  <si>
    <t>Increase / (decrease) in operating assets and liabilities</t>
  </si>
  <si>
    <t>Net Cash Flows - Investment Activities</t>
  </si>
  <si>
    <t>Net Cash Flows - Financial Activities</t>
  </si>
  <si>
    <t>Net Change in Cash Flows</t>
  </si>
  <si>
    <t>Effects of exchange rate changes on cash and cash equivalents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</si>
  <si>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</si>
  <si>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</si>
  <si>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</si>
  <si>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</si>
  <si>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Net Interest/Investment Margin</t>
  </si>
  <si>
    <t>Return on Asset</t>
  </si>
  <si>
    <t>Return on Equity</t>
  </si>
  <si>
    <t>Non Performing Loan/Investment</t>
  </si>
  <si>
    <t>Advance/Investment to Deposit Ratio</t>
  </si>
  <si>
    <t>Non-controlling interest</t>
  </si>
  <si>
    <t>Balance Sheet</t>
  </si>
  <si>
    <t>Income Statement</t>
  </si>
  <si>
    <t>Cash Flow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</si>
</sst>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2" fillId="0" borderId="0" xfId="0" applyFont="1" applyAlignment="1">
      <alignment wrapText="1"/>
    </xf>
    <xf numFmtId="164" fontId="0" fillId="0" borderId="0" xfId="1" applyNumberFormat="1" applyFont="1"/>
    <xf numFmtId="164" fontId="2" fillId="0" borderId="0" xfId="1" applyNumberFormat="1" applyFont="1"/>
    <xf numFmtId="0" fontId="0" fillId="0" borderId="0" xfId="0" applyAlignment="1">
      <alignment wrapText="1"/>
    </xf>
    <xf numFmtId="0" fontId="3" fillId="0" borderId="0" xfId="0" applyFont="1" applyFill="1"/>
    <xf numFmtId="164" fontId="0" fillId="0" borderId="0" xfId="1" applyNumberFormat="1" applyFont="1" applyFill="1"/>
    <xf numFmtId="0" fontId="0" fillId="0" borderId="0" xfId="0" applyFill="1"/>
    <xf numFmtId="0" fontId="0" fillId="0" borderId="0" xfId="0" applyFont="1" applyAlignment="1">
      <alignment wrapText="1"/>
    </xf>
    <xf numFmtId="2" fontId="0" fillId="0" borderId="0" xfId="0" applyNumberFormat="1"/>
    <xf numFmtId="10" fontId="0" fillId="0" borderId="0" xfId="2" applyNumberFormat="1" applyFont="1"/>
    <xf numFmtId="43" fontId="0" fillId="0" borderId="0" xfId="1" applyNumberFormat="1" applyFont="1"/>
    <xf numFmtId="2" fontId="2" fillId="0" borderId="0" xfId="0" applyNumberFormat="1" applyFont="1"/>
    <xf numFmtId="165" fontId="0" fillId="0" borderId="0" xfId="2" applyNumberFormat="1" applyFont="1"/>
    <xf numFmtId="10" fontId="0" fillId="0" borderId="0" xfId="0" applyNumberFormat="1"/>
    <xf numFmtId="0" fontId="2" fillId="0" borderId="1" xfId="0" applyFont="1" applyBorder="1" applyAlignment="1">
      <alignment horizontal="left"/>
    </xf>
    <xf numFmtId="0" fontId="5" fillId="0" borderId="0" xfId="0" applyFont="1" applyBorder="1"/>
    <xf numFmtId="0" fontId="5" fillId="0" borderId="0" xfId="0" applyFont="1" applyAlignment="1"/>
    <xf numFmtId="0" fontId="5" fillId="0" borderId="0" xfId="0" applyFont="1"/>
    <xf numFmtId="0" fontId="2" fillId="0" borderId="1" xfId="0" applyFont="1" applyBorder="1"/>
    <xf numFmtId="0" fontId="2" fillId="0" borderId="2" xfId="0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workbookViewId="0">
      <pane xSplit="1" ySplit="4" topLeftCell="E44" activePane="bottomRight" state="frozen"/>
      <selection pane="topRight" activeCell="B1" sqref="B1"/>
      <selection pane="bottomLeft" activeCell="A4" sqref="A4"/>
      <selection pane="bottomRight" activeCell="A2" sqref="A2"/>
    </sheetView>
  </sheetViews>
  <sheetFormatPr defaultRowHeight="15" x14ac:dyDescent="0.25"/>
  <cols>
    <col min="1" max="1" width="49.28515625" customWidth="1"/>
    <col min="2" max="3" width="14.28515625" bestFit="1" customWidth="1"/>
    <col min="4" max="6" width="15.28515625" bestFit="1" customWidth="1"/>
  </cols>
  <sheetData>
    <row r="1" spans="1:7" x14ac:dyDescent="0.25">
      <c r="A1" s="1" t="s">
        <v>0</v>
      </c>
    </row>
    <row r="2" spans="1:7" x14ac:dyDescent="0.25">
      <c r="A2" s="1" t="s">
        <v>112</v>
      </c>
    </row>
    <row r="3" spans="1:7" x14ac:dyDescent="0.25">
      <c r="A3" t="s">
        <v>70</v>
      </c>
    </row>
    <row r="4" spans="1:7" x14ac:dyDescent="0.25">
      <c r="A4" s="11"/>
      <c r="B4" s="11">
        <v>2013</v>
      </c>
      <c r="C4" s="11">
        <v>2014</v>
      </c>
      <c r="D4" s="11">
        <v>2015</v>
      </c>
      <c r="E4" s="11">
        <v>2016</v>
      </c>
      <c r="F4" s="11">
        <v>2017</v>
      </c>
      <c r="G4" s="11"/>
    </row>
    <row r="5" spans="1:7" x14ac:dyDescent="0.25">
      <c r="A5" s="19" t="s">
        <v>71</v>
      </c>
      <c r="B5" s="6"/>
      <c r="C5" s="6"/>
      <c r="D5" s="6"/>
      <c r="E5" s="6"/>
      <c r="F5" s="6"/>
    </row>
    <row r="6" spans="1:7" x14ac:dyDescent="0.25">
      <c r="A6" s="20" t="s">
        <v>1</v>
      </c>
      <c r="B6" s="7">
        <f t="shared" ref="B6:C6" si="0">SUM(B7:B8)</f>
        <v>56745113</v>
      </c>
      <c r="C6" s="7">
        <f t="shared" si="0"/>
        <v>52276577</v>
      </c>
      <c r="D6" s="7">
        <f>SUM(D7:D8)</f>
        <v>114583437</v>
      </c>
      <c r="E6" s="7">
        <f t="shared" ref="E6:F6" si="1">SUM(E7:E8)</f>
        <v>86144477</v>
      </c>
      <c r="F6" s="7">
        <f t="shared" si="1"/>
        <v>3915296</v>
      </c>
    </row>
    <row r="7" spans="1:7" x14ac:dyDescent="0.25">
      <c r="A7" t="s">
        <v>2</v>
      </c>
      <c r="B7" s="6">
        <v>302411</v>
      </c>
      <c r="C7" s="6">
        <v>560304</v>
      </c>
      <c r="D7" s="6">
        <v>88955</v>
      </c>
      <c r="E7" s="6">
        <v>75237</v>
      </c>
      <c r="F7" s="6">
        <v>55420</v>
      </c>
    </row>
    <row r="8" spans="1:7" x14ac:dyDescent="0.25">
      <c r="A8" t="s">
        <v>3</v>
      </c>
      <c r="B8" s="6">
        <v>56442702</v>
      </c>
      <c r="C8" s="6">
        <v>51716273</v>
      </c>
      <c r="D8" s="6">
        <v>114494482</v>
      </c>
      <c r="E8" s="6">
        <v>86069240</v>
      </c>
      <c r="F8" s="6">
        <v>3859876</v>
      </c>
    </row>
    <row r="9" spans="1:7" x14ac:dyDescent="0.25">
      <c r="A9" s="21" t="s">
        <v>72</v>
      </c>
      <c r="B9" s="6"/>
      <c r="C9" s="6"/>
      <c r="D9" s="6"/>
      <c r="E9" s="6"/>
      <c r="F9" s="6"/>
    </row>
    <row r="10" spans="1:7" x14ac:dyDescent="0.25">
      <c r="A10" t="s">
        <v>4</v>
      </c>
      <c r="B10" s="7">
        <v>658747267</v>
      </c>
      <c r="C10" s="7">
        <v>1197529048</v>
      </c>
      <c r="D10" s="7">
        <v>1084762397</v>
      </c>
      <c r="E10" s="6">
        <v>374568738</v>
      </c>
      <c r="F10" s="6">
        <v>1357543052</v>
      </c>
    </row>
    <row r="11" spans="1:7" x14ac:dyDescent="0.25">
      <c r="A11" t="s">
        <v>8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</row>
    <row r="12" spans="1:7" x14ac:dyDescent="0.25">
      <c r="A12" s="22" t="s">
        <v>73</v>
      </c>
      <c r="B12" s="6"/>
      <c r="C12" s="6"/>
      <c r="D12" s="6"/>
      <c r="E12" s="6">
        <v>0</v>
      </c>
      <c r="F12" s="6">
        <v>0</v>
      </c>
    </row>
    <row r="13" spans="1:7" x14ac:dyDescent="0.25">
      <c r="A13" s="22" t="s">
        <v>5</v>
      </c>
      <c r="B13" s="7">
        <f t="shared" ref="B13:C13" si="2">SUM(B14:B15)</f>
        <v>67796666</v>
      </c>
      <c r="C13" s="7">
        <f t="shared" si="2"/>
        <v>49041803</v>
      </c>
      <c r="D13" s="7">
        <f>SUM(D14:D15)</f>
        <v>46631443</v>
      </c>
      <c r="E13" s="7">
        <f t="shared" ref="E13:F13" si="3">SUM(E14:E15)</f>
        <v>43026130</v>
      </c>
      <c r="F13" s="7">
        <f t="shared" si="3"/>
        <v>45204089</v>
      </c>
    </row>
    <row r="14" spans="1:7" x14ac:dyDescent="0.25">
      <c r="A14" t="s">
        <v>6</v>
      </c>
      <c r="B14" s="6"/>
      <c r="C14" s="6">
        <v>0</v>
      </c>
      <c r="D14" s="6">
        <v>0</v>
      </c>
      <c r="E14" s="6">
        <v>0</v>
      </c>
      <c r="F14" s="6">
        <v>0</v>
      </c>
    </row>
    <row r="15" spans="1:7" x14ac:dyDescent="0.25">
      <c r="A15" t="s">
        <v>7</v>
      </c>
      <c r="B15" s="6">
        <v>67796666</v>
      </c>
      <c r="C15" s="6">
        <v>49041803</v>
      </c>
      <c r="D15" s="6">
        <v>46631443</v>
      </c>
      <c r="E15" s="6">
        <v>43026130</v>
      </c>
      <c r="F15" s="6">
        <v>45204089</v>
      </c>
    </row>
    <row r="16" spans="1:7" x14ac:dyDescent="0.25">
      <c r="A16" s="22" t="s">
        <v>74</v>
      </c>
      <c r="B16" s="7">
        <f t="shared" ref="B16:C16" si="4">SUM(B17:B18)</f>
        <v>5030322590</v>
      </c>
      <c r="C16" s="7">
        <f t="shared" si="4"/>
        <v>7978258895</v>
      </c>
      <c r="D16" s="7">
        <f>SUM(D17:D18)</f>
        <v>8890474710</v>
      </c>
      <c r="E16" s="7">
        <f t="shared" ref="E16:F16" si="5">SUM(E17:E18)</f>
        <v>9150852504</v>
      </c>
      <c r="F16" s="7">
        <f t="shared" si="5"/>
        <v>9554739490</v>
      </c>
    </row>
    <row r="17" spans="1:6" x14ac:dyDescent="0.25">
      <c r="A17" t="s">
        <v>9</v>
      </c>
      <c r="B17" s="6">
        <v>5030322590</v>
      </c>
      <c r="C17" s="6">
        <v>7978258895</v>
      </c>
      <c r="D17" s="6">
        <v>8890474710</v>
      </c>
      <c r="E17" s="6">
        <v>9150852504</v>
      </c>
      <c r="F17" s="6">
        <v>9554739490</v>
      </c>
    </row>
    <row r="18" spans="1:6" x14ac:dyDescent="0.25">
      <c r="A18" t="s">
        <v>10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</row>
    <row r="19" spans="1:6" x14ac:dyDescent="0.25">
      <c r="A19" s="20" t="s">
        <v>75</v>
      </c>
      <c r="B19" s="6">
        <v>95485420</v>
      </c>
      <c r="C19" s="6">
        <v>168422452</v>
      </c>
      <c r="D19" s="7">
        <v>162522266</v>
      </c>
      <c r="E19" s="6">
        <v>147038314</v>
      </c>
      <c r="F19" s="6">
        <v>139227421</v>
      </c>
    </row>
    <row r="20" spans="1:6" x14ac:dyDescent="0.25">
      <c r="A20" s="20" t="s">
        <v>76</v>
      </c>
      <c r="B20" s="6">
        <v>1268365661</v>
      </c>
      <c r="C20" s="6">
        <v>273068784</v>
      </c>
      <c r="D20" s="7">
        <v>341403792</v>
      </c>
      <c r="E20" s="6">
        <v>382267505</v>
      </c>
      <c r="F20" s="6">
        <v>622445219</v>
      </c>
    </row>
    <row r="21" spans="1:6" x14ac:dyDescent="0.25">
      <c r="A21" s="20" t="s">
        <v>77</v>
      </c>
      <c r="B21" s="6">
        <v>41449901</v>
      </c>
      <c r="C21" s="6">
        <v>145974226</v>
      </c>
      <c r="D21" s="7">
        <v>133989484</v>
      </c>
      <c r="E21" s="6">
        <v>133989484</v>
      </c>
      <c r="F21" s="6">
        <v>130161753</v>
      </c>
    </row>
    <row r="22" spans="1:6" ht="15.75" x14ac:dyDescent="0.25">
      <c r="A22" s="3"/>
      <c r="B22" s="7">
        <f t="shared" ref="B22:C22" si="6">B6+B10+B13+B16+B19+B20+B21</f>
        <v>7218912618</v>
      </c>
      <c r="C22" s="7">
        <f t="shared" si="6"/>
        <v>9864571785</v>
      </c>
      <c r="D22" s="7">
        <f>D6+D10+D13+D16+D19+D20+D21</f>
        <v>10774367529</v>
      </c>
      <c r="E22" s="7">
        <f t="shared" ref="E22" si="7">E6+E10+E13+E16+E19+E20+E21</f>
        <v>10317887152</v>
      </c>
      <c r="F22" s="7">
        <f t="shared" ref="F22" si="8">F6+F10+F13+F16+F19+F20+F21</f>
        <v>11853236320</v>
      </c>
    </row>
    <row r="23" spans="1:6" x14ac:dyDescent="0.25">
      <c r="B23" s="6"/>
      <c r="C23" s="6"/>
      <c r="D23" s="6"/>
      <c r="E23" s="6"/>
      <c r="F23" s="6"/>
    </row>
    <row r="24" spans="1:6" x14ac:dyDescent="0.25">
      <c r="A24" s="19" t="s">
        <v>78</v>
      </c>
      <c r="B24" s="6"/>
      <c r="C24" s="6"/>
      <c r="D24" s="6"/>
      <c r="E24" s="6"/>
      <c r="F24" s="6"/>
    </row>
    <row r="25" spans="1:6" x14ac:dyDescent="0.25">
      <c r="A25" s="22" t="s">
        <v>79</v>
      </c>
      <c r="B25" s="6"/>
      <c r="C25" s="6"/>
      <c r="D25" s="6"/>
      <c r="E25" s="6"/>
      <c r="F25" s="6"/>
    </row>
    <row r="26" spans="1:6" x14ac:dyDescent="0.25">
      <c r="A26" s="22" t="s">
        <v>80</v>
      </c>
      <c r="B26" s="6">
        <v>1526508336</v>
      </c>
      <c r="C26" s="6">
        <v>2062540025</v>
      </c>
      <c r="D26" s="6">
        <v>1138765309</v>
      </c>
      <c r="E26" s="6">
        <v>1441084778</v>
      </c>
      <c r="F26" s="6">
        <v>2050414103</v>
      </c>
    </row>
    <row r="27" spans="1:6" x14ac:dyDescent="0.25">
      <c r="A27" s="22" t="s">
        <v>81</v>
      </c>
      <c r="B27" s="7">
        <f t="shared" ref="B27:C27" si="9">SUM(B28:B34)</f>
        <v>3643449604</v>
      </c>
      <c r="C27" s="7">
        <f t="shared" si="9"/>
        <v>5403051455</v>
      </c>
      <c r="D27" s="7">
        <f>SUM(D28:D34)</f>
        <v>6606356425</v>
      </c>
      <c r="E27" s="7">
        <f t="shared" ref="E27" si="10">SUM(E28:E34)</f>
        <v>5535081811</v>
      </c>
      <c r="F27" s="7">
        <f>SUM(F28:F34)</f>
        <v>6313974028</v>
      </c>
    </row>
    <row r="28" spans="1:6" x14ac:dyDescent="0.25">
      <c r="A28" t="s">
        <v>11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</row>
    <row r="29" spans="1:6" x14ac:dyDescent="0.25">
      <c r="A29" t="s">
        <v>12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</row>
    <row r="30" spans="1:6" x14ac:dyDescent="0.25">
      <c r="A30" t="s">
        <v>13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</row>
    <row r="31" spans="1:6" x14ac:dyDescent="0.25">
      <c r="A31" t="s">
        <v>14</v>
      </c>
      <c r="B31" s="6">
        <v>3643047604</v>
      </c>
      <c r="C31" s="6">
        <v>5400489455</v>
      </c>
      <c r="D31" s="6">
        <v>6601009425</v>
      </c>
      <c r="E31" s="6">
        <v>5528431811</v>
      </c>
      <c r="F31" s="6">
        <v>6302467028</v>
      </c>
    </row>
    <row r="32" spans="1:6" x14ac:dyDescent="0.25">
      <c r="A32" t="s">
        <v>15</v>
      </c>
      <c r="B32" s="6">
        <v>402000</v>
      </c>
      <c r="C32" s="6">
        <v>2562000</v>
      </c>
      <c r="D32" s="6">
        <v>5347000</v>
      </c>
      <c r="E32" s="6">
        <v>6650000</v>
      </c>
      <c r="F32" s="6">
        <v>11507000</v>
      </c>
    </row>
    <row r="33" spans="1:7" x14ac:dyDescent="0.25">
      <c r="A33" t="s">
        <v>16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</row>
    <row r="34" spans="1:7" x14ac:dyDescent="0.25">
      <c r="A34" t="s">
        <v>17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</row>
    <row r="35" spans="1:7" x14ac:dyDescent="0.25">
      <c r="A35" s="22" t="s">
        <v>82</v>
      </c>
      <c r="B35" s="6">
        <v>612917628</v>
      </c>
      <c r="C35" s="6">
        <v>889663681</v>
      </c>
      <c r="D35" s="6">
        <v>1510559083</v>
      </c>
      <c r="E35" s="6">
        <v>1772909243</v>
      </c>
      <c r="F35" s="6">
        <v>2224943100</v>
      </c>
    </row>
    <row r="36" spans="1:7" x14ac:dyDescent="0.25">
      <c r="A36" s="1"/>
      <c r="B36" s="7">
        <f t="shared" ref="B36:C36" si="11">B26+B27+B35</f>
        <v>5782875568</v>
      </c>
      <c r="C36" s="7">
        <f t="shared" si="11"/>
        <v>8355255161</v>
      </c>
      <c r="D36" s="7">
        <f>D26+D27+D35</f>
        <v>9255680817</v>
      </c>
      <c r="E36" s="7">
        <f t="shared" ref="E36:F36" si="12">E26+E27+E35</f>
        <v>8749075832</v>
      </c>
      <c r="F36" s="7">
        <f t="shared" si="12"/>
        <v>10589331231</v>
      </c>
    </row>
    <row r="37" spans="1:7" x14ac:dyDescent="0.25">
      <c r="A37" s="1"/>
      <c r="B37" s="7"/>
      <c r="C37" s="7"/>
      <c r="D37" s="7"/>
      <c r="E37" s="7"/>
      <c r="F37" s="7"/>
    </row>
    <row r="38" spans="1:7" x14ac:dyDescent="0.25">
      <c r="A38" s="22" t="s">
        <v>83</v>
      </c>
      <c r="B38" s="6"/>
      <c r="C38" s="6"/>
      <c r="D38" s="6"/>
      <c r="E38" s="6"/>
      <c r="F38" s="6"/>
    </row>
    <row r="39" spans="1:7" x14ac:dyDescent="0.25">
      <c r="A39" t="s">
        <v>84</v>
      </c>
      <c r="B39" s="6">
        <v>1006236000</v>
      </c>
      <c r="C39" s="6">
        <v>1106859600</v>
      </c>
      <c r="D39" s="6">
        <v>1162202580</v>
      </c>
      <c r="E39" s="6">
        <v>1162202580</v>
      </c>
      <c r="F39" s="6">
        <v>1162202580</v>
      </c>
    </row>
    <row r="40" spans="1:7" x14ac:dyDescent="0.25">
      <c r="A40" t="s">
        <v>18</v>
      </c>
      <c r="B40" s="6">
        <v>316405320</v>
      </c>
      <c r="C40" s="6">
        <v>331061235</v>
      </c>
      <c r="D40" s="6">
        <v>332935253</v>
      </c>
      <c r="E40" s="6">
        <v>342960175</v>
      </c>
      <c r="F40" s="6">
        <v>342960175</v>
      </c>
    </row>
    <row r="41" spans="1:7" x14ac:dyDescent="0.25">
      <c r="A41" t="s">
        <v>19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</row>
    <row r="42" spans="1:7" x14ac:dyDescent="0.25">
      <c r="A42" t="s">
        <v>20</v>
      </c>
      <c r="B42" s="6">
        <v>113395730</v>
      </c>
      <c r="C42" s="6">
        <v>71395789</v>
      </c>
      <c r="D42" s="6">
        <v>23548879</v>
      </c>
      <c r="E42" s="6">
        <v>63648566</v>
      </c>
      <c r="F42" s="6">
        <v>-241257665</v>
      </c>
    </row>
    <row r="43" spans="1:7" x14ac:dyDescent="0.25">
      <c r="A43" s="22" t="s">
        <v>111</v>
      </c>
      <c r="B43" s="6"/>
      <c r="C43" s="6"/>
      <c r="D43" s="6"/>
      <c r="E43" s="6"/>
      <c r="F43" s="6"/>
    </row>
    <row r="44" spans="1:7" x14ac:dyDescent="0.25">
      <c r="A44" s="1"/>
      <c r="B44" s="7">
        <f t="shared" ref="B44:C44" si="13">SUM(B39:B42)</f>
        <v>1436037050</v>
      </c>
      <c r="C44" s="7">
        <f t="shared" si="13"/>
        <v>1509316624</v>
      </c>
      <c r="D44" s="7">
        <f>SUM(D39:D42)</f>
        <v>1518686712</v>
      </c>
      <c r="E44" s="7">
        <f>SUM(E39:E42)-1</f>
        <v>1568811320</v>
      </c>
      <c r="F44" s="7">
        <f t="shared" ref="F44" si="14">SUM(F39:F42)</f>
        <v>1263905090</v>
      </c>
    </row>
    <row r="45" spans="1:7" x14ac:dyDescent="0.25">
      <c r="A45" s="1"/>
      <c r="B45" s="7">
        <f t="shared" ref="B45:C45" si="15">B36+B44</f>
        <v>7218912618</v>
      </c>
      <c r="C45" s="7">
        <f t="shared" si="15"/>
        <v>9864571785</v>
      </c>
      <c r="D45" s="7">
        <f>D36+D44</f>
        <v>10774367529</v>
      </c>
      <c r="E45" s="7">
        <f t="shared" ref="E45" si="16">E36+E44</f>
        <v>10317887152</v>
      </c>
      <c r="F45" s="7">
        <f>(F36+F44)-1</f>
        <v>11853236320</v>
      </c>
    </row>
    <row r="46" spans="1:7" x14ac:dyDescent="0.25">
      <c r="B46" s="10"/>
      <c r="C46" s="10"/>
      <c r="D46" s="10"/>
      <c r="E46" s="10"/>
      <c r="F46" s="10"/>
    </row>
    <row r="47" spans="1:7" x14ac:dyDescent="0.25">
      <c r="A47" s="23" t="s">
        <v>85</v>
      </c>
      <c r="B47" s="15">
        <f t="shared" ref="B47:F47" si="17">B44/(B39/10)</f>
        <v>14.271374210423797</v>
      </c>
      <c r="C47" s="15">
        <f t="shared" si="17"/>
        <v>13.636025960293429</v>
      </c>
      <c r="D47" s="15">
        <f t="shared" si="17"/>
        <v>13.067314925423759</v>
      </c>
      <c r="E47" s="15">
        <f t="shared" si="17"/>
        <v>13.498604692479688</v>
      </c>
      <c r="F47" s="15">
        <f t="shared" si="17"/>
        <v>10.875084187130268</v>
      </c>
    </row>
    <row r="48" spans="1:7" x14ac:dyDescent="0.25">
      <c r="A48" s="23" t="s">
        <v>86</v>
      </c>
      <c r="B48" s="6">
        <f>B39/10</f>
        <v>100623600</v>
      </c>
      <c r="C48" s="6">
        <f t="shared" ref="C48:F48" si="18">C39/10</f>
        <v>110685960</v>
      </c>
      <c r="D48" s="6">
        <f t="shared" si="18"/>
        <v>116220258</v>
      </c>
      <c r="E48" s="6">
        <f t="shared" si="18"/>
        <v>116220258</v>
      </c>
      <c r="F48" s="6">
        <f t="shared" si="18"/>
        <v>116220258</v>
      </c>
      <c r="G48" s="15"/>
    </row>
    <row r="49" spans="1:6" x14ac:dyDescent="0.25">
      <c r="A49" s="4"/>
      <c r="B49" s="7"/>
      <c r="C49" s="7"/>
      <c r="D49" s="7"/>
      <c r="E49" s="7"/>
      <c r="F49" s="7"/>
    </row>
    <row r="50" spans="1:6" x14ac:dyDescent="0.25">
      <c r="A50" s="1"/>
      <c r="B50" s="6"/>
      <c r="C50" s="6"/>
      <c r="D50" s="6"/>
      <c r="E50" s="6"/>
      <c r="F50" s="6"/>
    </row>
    <row r="51" spans="1:6" x14ac:dyDescent="0.25">
      <c r="A51" s="4"/>
      <c r="B51" s="6"/>
      <c r="C51" s="6"/>
      <c r="D51" s="6"/>
      <c r="E51" s="6"/>
      <c r="F51" s="6"/>
    </row>
    <row r="52" spans="1:6" x14ac:dyDescent="0.25">
      <c r="A52" s="4"/>
      <c r="B52" s="6"/>
      <c r="C52" s="6"/>
      <c r="D52" s="6"/>
      <c r="E52" s="6"/>
      <c r="F52" s="6"/>
    </row>
    <row r="53" spans="1:6" x14ac:dyDescent="0.25">
      <c r="A53" s="4"/>
      <c r="B53" s="7"/>
      <c r="C53" s="7"/>
      <c r="D53" s="7"/>
      <c r="E53" s="7"/>
      <c r="F53" s="7"/>
    </row>
    <row r="54" spans="1:6" x14ac:dyDescent="0.25">
      <c r="B54" s="7"/>
      <c r="C54" s="7"/>
      <c r="D54" s="7"/>
      <c r="E54" s="7"/>
      <c r="F54" s="7"/>
    </row>
    <row r="55" spans="1:6" x14ac:dyDescent="0.25">
      <c r="A55" s="1"/>
      <c r="B55" s="6"/>
      <c r="C55" s="6"/>
      <c r="D55" s="6"/>
      <c r="E55" s="6"/>
      <c r="F55" s="6"/>
    </row>
    <row r="56" spans="1:6" x14ac:dyDescent="0.25">
      <c r="A56" s="1"/>
      <c r="B56" s="6"/>
      <c r="C56" s="6"/>
      <c r="D56" s="6"/>
      <c r="E56" s="6"/>
      <c r="F56" s="6"/>
    </row>
    <row r="57" spans="1:6" x14ac:dyDescent="0.25">
      <c r="B57" s="6"/>
      <c r="C57" s="6"/>
      <c r="D57" s="6"/>
      <c r="E57" s="6"/>
      <c r="F57" s="6"/>
    </row>
    <row r="58" spans="1:6" x14ac:dyDescent="0.25">
      <c r="B58" s="6"/>
      <c r="C58" s="6"/>
      <c r="D58" s="6"/>
      <c r="E58" s="6"/>
      <c r="F58" s="6"/>
    </row>
    <row r="59" spans="1:6" x14ac:dyDescent="0.25">
      <c r="B59" s="6"/>
      <c r="C59" s="6"/>
      <c r="D59" s="6"/>
      <c r="E59" s="6"/>
      <c r="F59" s="6"/>
    </row>
    <row r="60" spans="1:6" x14ac:dyDescent="0.25">
      <c r="B60" s="6"/>
      <c r="C60" s="6"/>
      <c r="D60" s="6"/>
      <c r="E60" s="6"/>
      <c r="F60" s="6"/>
    </row>
    <row r="61" spans="1:6" x14ac:dyDescent="0.25">
      <c r="B61" s="6"/>
      <c r="C61" s="6"/>
      <c r="D61" s="6"/>
      <c r="E61" s="6"/>
      <c r="F61" s="6"/>
    </row>
    <row r="62" spans="1:6" x14ac:dyDescent="0.25">
      <c r="B62" s="6"/>
      <c r="C62" s="6"/>
      <c r="D62" s="6"/>
      <c r="E62" s="6"/>
      <c r="F62" s="6"/>
    </row>
    <row r="63" spans="1:6" x14ac:dyDescent="0.25">
      <c r="B63" s="6"/>
      <c r="C63" s="6"/>
      <c r="D63" s="6"/>
      <c r="E63" s="6"/>
      <c r="F63" s="6"/>
    </row>
    <row r="64" spans="1:6" x14ac:dyDescent="0.25">
      <c r="B64" s="6"/>
      <c r="C64" s="6"/>
      <c r="D64" s="6"/>
      <c r="E64" s="6"/>
      <c r="F64" s="6"/>
    </row>
    <row r="65" spans="1:6" x14ac:dyDescent="0.25">
      <c r="B65" s="6"/>
      <c r="C65" s="6"/>
      <c r="D65" s="6"/>
      <c r="E65" s="6"/>
      <c r="F65" s="6"/>
    </row>
    <row r="66" spans="1:6" x14ac:dyDescent="0.25">
      <c r="B66" s="7"/>
      <c r="C66" s="7"/>
      <c r="D66" s="7"/>
      <c r="E66" s="7"/>
      <c r="F66" s="7"/>
    </row>
    <row r="67" spans="1:6" x14ac:dyDescent="0.25">
      <c r="A67" s="1"/>
      <c r="B67" s="7"/>
      <c r="C67" s="7"/>
      <c r="D67" s="7"/>
      <c r="E67" s="7"/>
      <c r="F67" s="7"/>
    </row>
    <row r="68" spans="1:6" x14ac:dyDescent="0.25">
      <c r="A68" s="1"/>
      <c r="B68" s="6"/>
      <c r="C68" s="6"/>
      <c r="D68" s="6"/>
      <c r="E68" s="6"/>
      <c r="F68" s="6"/>
    </row>
    <row r="69" spans="1:6" x14ac:dyDescent="0.25">
      <c r="B69" s="6"/>
      <c r="C69" s="6"/>
      <c r="D69" s="6"/>
      <c r="E69" s="6"/>
      <c r="F69" s="6"/>
    </row>
    <row r="70" spans="1:6" x14ac:dyDescent="0.25">
      <c r="B70" s="6"/>
      <c r="C70" s="6"/>
      <c r="D70" s="6"/>
      <c r="E70" s="6"/>
      <c r="F70" s="6"/>
    </row>
    <row r="71" spans="1:6" x14ac:dyDescent="0.25">
      <c r="B71" s="6"/>
      <c r="C71" s="6"/>
      <c r="D71" s="6"/>
      <c r="E71" s="6"/>
      <c r="F71" s="6"/>
    </row>
    <row r="72" spans="1:6" x14ac:dyDescent="0.25">
      <c r="B72" s="7"/>
      <c r="C72" s="7"/>
      <c r="D72" s="7"/>
      <c r="E72" s="7"/>
      <c r="F72" s="7"/>
    </row>
    <row r="73" spans="1:6" x14ac:dyDescent="0.25">
      <c r="A73" s="1"/>
      <c r="B73" s="7"/>
      <c r="C73" s="7"/>
      <c r="D73" s="7"/>
      <c r="E73" s="7"/>
      <c r="F73" s="7"/>
    </row>
    <row r="74" spans="1:6" x14ac:dyDescent="0.25">
      <c r="A74" s="1"/>
      <c r="B74" s="6"/>
      <c r="C74" s="6"/>
      <c r="D74" s="6"/>
      <c r="E74" s="6"/>
      <c r="F74" s="6"/>
    </row>
    <row r="75" spans="1:6" x14ac:dyDescent="0.25">
      <c r="A75" s="1"/>
      <c r="B75" s="6"/>
      <c r="C75" s="6"/>
      <c r="D75" s="6"/>
      <c r="E75" s="6"/>
      <c r="F75" s="6"/>
    </row>
    <row r="76" spans="1:6" x14ac:dyDescent="0.25">
      <c r="B76" s="6"/>
      <c r="C76" s="6"/>
      <c r="D76" s="6"/>
      <c r="E76" s="6"/>
      <c r="F76" s="6"/>
    </row>
    <row r="77" spans="1:6" x14ac:dyDescent="0.25">
      <c r="B77" s="6"/>
      <c r="C77" s="6"/>
      <c r="D77" s="6"/>
      <c r="E77" s="6"/>
      <c r="F77" s="6"/>
    </row>
    <row r="78" spans="1:6" x14ac:dyDescent="0.25">
      <c r="B78" s="7"/>
      <c r="C78" s="7"/>
      <c r="D78" s="7"/>
      <c r="E78" s="6"/>
      <c r="F78" s="6"/>
    </row>
    <row r="79" spans="1:6" ht="15.75" x14ac:dyDescent="0.25">
      <c r="A79" s="2"/>
      <c r="B79" s="6"/>
      <c r="C79" s="6"/>
      <c r="D79" s="6"/>
      <c r="E79" s="6"/>
      <c r="F79" s="6"/>
    </row>
    <row r="80" spans="1:6" x14ac:dyDescent="0.25">
      <c r="B80" s="10"/>
      <c r="C80" s="10"/>
      <c r="D80" s="10"/>
      <c r="E80" s="10"/>
      <c r="F80" s="10"/>
    </row>
    <row r="81" spans="1:6" ht="15.75" x14ac:dyDescent="0.25">
      <c r="A81" s="9"/>
      <c r="B81" s="6"/>
      <c r="C81" s="6"/>
      <c r="D81" s="6"/>
      <c r="E81" s="6"/>
      <c r="F81" s="6"/>
    </row>
    <row r="82" spans="1:6" x14ac:dyDescent="0.25">
      <c r="B82" s="6"/>
      <c r="C82" s="6"/>
      <c r="D82" s="6"/>
      <c r="E82" s="6"/>
      <c r="F82" s="6"/>
    </row>
    <row r="83" spans="1:6" x14ac:dyDescent="0.25">
      <c r="A83" s="1"/>
      <c r="B83" s="6"/>
      <c r="C83" s="6"/>
      <c r="D83" s="6"/>
      <c r="E83" s="6"/>
      <c r="F83" s="6"/>
    </row>
    <row r="84" spans="1:6" x14ac:dyDescent="0.25">
      <c r="B84" s="6"/>
      <c r="C84" s="6"/>
      <c r="D84" s="6"/>
      <c r="E84" s="6"/>
      <c r="F84" s="6"/>
    </row>
    <row r="85" spans="1:6" x14ac:dyDescent="0.25">
      <c r="B85" s="6"/>
      <c r="C85" s="6"/>
      <c r="D85" s="6"/>
      <c r="E85" s="6"/>
      <c r="F85" s="6"/>
    </row>
    <row r="86" spans="1:6" x14ac:dyDescent="0.25">
      <c r="B86" s="6"/>
      <c r="C86" s="6"/>
      <c r="D86" s="6"/>
      <c r="E86" s="6"/>
      <c r="F86" s="6"/>
    </row>
    <row r="87" spans="1:6" x14ac:dyDescent="0.25">
      <c r="B87" s="6"/>
      <c r="C87" s="6"/>
      <c r="D87" s="6"/>
      <c r="E87" s="6"/>
      <c r="F87" s="6"/>
    </row>
    <row r="88" spans="1:6" x14ac:dyDescent="0.25">
      <c r="B88" s="6"/>
      <c r="C88" s="6"/>
      <c r="D88" s="6"/>
      <c r="E88" s="6"/>
      <c r="F88" s="6"/>
    </row>
    <row r="89" spans="1:6" x14ac:dyDescent="0.25">
      <c r="B89" s="6"/>
      <c r="C89" s="6"/>
      <c r="D89" s="6"/>
      <c r="E89" s="6"/>
      <c r="F89" s="6"/>
    </row>
    <row r="90" spans="1:6" x14ac:dyDescent="0.25">
      <c r="B90" s="6"/>
      <c r="C90" s="6"/>
      <c r="D90" s="6"/>
      <c r="E90" s="6"/>
      <c r="F90" s="6"/>
    </row>
    <row r="91" spans="1:6" x14ac:dyDescent="0.25">
      <c r="B91" s="7"/>
      <c r="C91" s="7"/>
      <c r="D91" s="7"/>
      <c r="E91" s="7"/>
      <c r="F91" s="7"/>
    </row>
    <row r="92" spans="1:6" x14ac:dyDescent="0.25">
      <c r="A92" s="5"/>
      <c r="B92" s="6"/>
      <c r="C92" s="6"/>
      <c r="D92" s="6"/>
      <c r="E92" s="6"/>
      <c r="F92" s="6"/>
    </row>
    <row r="93" spans="1:6" x14ac:dyDescent="0.25">
      <c r="B93" s="6"/>
      <c r="C93" s="6"/>
      <c r="D93" s="6"/>
      <c r="E93" s="6"/>
      <c r="F93" s="6"/>
    </row>
    <row r="94" spans="1:6" x14ac:dyDescent="0.25">
      <c r="B94" s="6"/>
      <c r="C94" s="6"/>
      <c r="D94" s="6"/>
      <c r="E94" s="6"/>
      <c r="F94" s="6"/>
    </row>
    <row r="95" spans="1:6" x14ac:dyDescent="0.25">
      <c r="B95" s="6"/>
      <c r="C95" s="6"/>
      <c r="D95" s="6"/>
      <c r="E95" s="6"/>
      <c r="F95" s="6"/>
    </row>
    <row r="96" spans="1:6" x14ac:dyDescent="0.25">
      <c r="B96" s="6"/>
      <c r="C96" s="6"/>
      <c r="D96" s="6"/>
      <c r="E96" s="6"/>
      <c r="F96" s="6"/>
    </row>
    <row r="97" spans="1:6" x14ac:dyDescent="0.25">
      <c r="B97" s="7"/>
      <c r="C97" s="7"/>
      <c r="D97" s="7"/>
      <c r="E97" s="7"/>
      <c r="F97" s="7"/>
    </row>
    <row r="98" spans="1:6" x14ac:dyDescent="0.25">
      <c r="A98" s="1"/>
      <c r="B98" s="7"/>
      <c r="C98" s="7"/>
      <c r="D98" s="7"/>
      <c r="E98" s="7"/>
      <c r="F98" s="7"/>
    </row>
    <row r="99" spans="1:6" x14ac:dyDescent="0.25">
      <c r="A99" s="1"/>
      <c r="B99" s="6"/>
      <c r="C99" s="6"/>
      <c r="D99" s="7"/>
      <c r="E99" s="6"/>
      <c r="F99" s="6"/>
    </row>
    <row r="100" spans="1:6" x14ac:dyDescent="0.25">
      <c r="A100" s="1"/>
      <c r="B100" s="6"/>
      <c r="C100" s="6"/>
      <c r="D100" s="6"/>
      <c r="E100" s="6"/>
      <c r="F100" s="6"/>
    </row>
    <row r="101" spans="1:6" x14ac:dyDescent="0.25">
      <c r="B101" s="6"/>
      <c r="C101" s="6"/>
      <c r="D101" s="6"/>
      <c r="E101" s="6"/>
      <c r="F101" s="6"/>
    </row>
    <row r="102" spans="1:6" x14ac:dyDescent="0.25">
      <c r="B102" s="6"/>
      <c r="C102" s="6"/>
      <c r="D102" s="6"/>
      <c r="E102" s="6"/>
      <c r="F102" s="6"/>
    </row>
    <row r="103" spans="1:6" x14ac:dyDescent="0.25">
      <c r="B103" s="6"/>
      <c r="C103" s="6"/>
      <c r="D103" s="6"/>
      <c r="E103" s="6"/>
      <c r="F103" s="6"/>
    </row>
    <row r="104" spans="1:6" x14ac:dyDescent="0.25">
      <c r="B104" s="6"/>
      <c r="C104" s="6"/>
      <c r="D104" s="6"/>
      <c r="E104" s="6"/>
      <c r="F104" s="6"/>
    </row>
    <row r="105" spans="1:6" x14ac:dyDescent="0.25">
      <c r="B105" s="7"/>
      <c r="C105" s="7"/>
      <c r="D105" s="7"/>
      <c r="E105" s="7"/>
      <c r="F105" s="7"/>
    </row>
    <row r="106" spans="1:6" x14ac:dyDescent="0.25">
      <c r="A106" s="1"/>
      <c r="B106" s="6"/>
      <c r="C106" s="6"/>
      <c r="D106" s="6"/>
      <c r="E106" s="6"/>
      <c r="F106" s="6"/>
    </row>
    <row r="107" spans="1:6" x14ac:dyDescent="0.25">
      <c r="B107" s="6"/>
      <c r="C107" s="6"/>
      <c r="D107" s="6"/>
      <c r="E107" s="6"/>
      <c r="F107" s="6"/>
    </row>
    <row r="108" spans="1:6" x14ac:dyDescent="0.25">
      <c r="A108" s="1"/>
      <c r="B108" s="6"/>
      <c r="C108" s="6"/>
      <c r="D108" s="6"/>
      <c r="E108" s="6"/>
      <c r="F108" s="6"/>
    </row>
    <row r="109" spans="1:6" x14ac:dyDescent="0.25">
      <c r="B109" s="6"/>
      <c r="C109" s="6"/>
      <c r="D109" s="6"/>
      <c r="E109" s="6"/>
      <c r="F109" s="6"/>
    </row>
    <row r="110" spans="1:6" x14ac:dyDescent="0.25">
      <c r="A110" s="4"/>
      <c r="B110" s="6"/>
      <c r="C110" s="6"/>
      <c r="D110" s="6"/>
      <c r="E110" s="6"/>
      <c r="F110" s="6"/>
    </row>
    <row r="111" spans="1:6" x14ac:dyDescent="0.25">
      <c r="B111" s="7"/>
      <c r="C111" s="7"/>
      <c r="D111" s="7"/>
      <c r="E111" s="7"/>
      <c r="F111" s="7"/>
    </row>
    <row r="112" spans="1:6" x14ac:dyDescent="0.25">
      <c r="A112" s="1"/>
      <c r="B112" s="7"/>
      <c r="C112" s="7"/>
      <c r="D112" s="7"/>
      <c r="E112" s="7"/>
      <c r="F112" s="7"/>
    </row>
    <row r="113" spans="1:6" x14ac:dyDescent="0.25">
      <c r="A113" s="1"/>
      <c r="B113" s="6"/>
      <c r="C113" s="6"/>
      <c r="D113" s="6"/>
      <c r="E113" s="6"/>
      <c r="F113" s="6"/>
    </row>
    <row r="114" spans="1:6" x14ac:dyDescent="0.25">
      <c r="B114" s="6"/>
      <c r="C114" s="6"/>
      <c r="D114" s="6"/>
      <c r="E114" s="6"/>
      <c r="F114" s="6"/>
    </row>
    <row r="115" spans="1:6" x14ac:dyDescent="0.25">
      <c r="B115" s="7"/>
      <c r="C115" s="7"/>
      <c r="D115" s="7"/>
      <c r="E115" s="7"/>
      <c r="F115" s="7"/>
    </row>
    <row r="116" spans="1:6" x14ac:dyDescent="0.25">
      <c r="A116" s="1"/>
      <c r="B116" s="6"/>
      <c r="C116" s="6"/>
      <c r="D116" s="6"/>
      <c r="E116" s="6"/>
      <c r="F116" s="6"/>
    </row>
    <row r="117" spans="1:6" x14ac:dyDescent="0.25">
      <c r="B117" s="7"/>
      <c r="C117" s="7"/>
      <c r="D117" s="7"/>
      <c r="E117" s="6"/>
      <c r="F117" s="6"/>
    </row>
    <row r="118" spans="1:6" x14ac:dyDescent="0.25">
      <c r="A1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pane xSplit="1" ySplit="4" topLeftCell="C26" activePane="bottomRight" state="frozen"/>
      <selection pane="topRight" activeCell="B1" sqref="B1"/>
      <selection pane="bottomLeft" activeCell="A3" sqref="A3"/>
      <selection pane="bottomRight" activeCell="A16" sqref="A16"/>
    </sheetView>
  </sheetViews>
  <sheetFormatPr defaultRowHeight="15" x14ac:dyDescent="0.25"/>
  <cols>
    <col min="1" max="1" width="45" bestFit="1" customWidth="1"/>
    <col min="2" max="6" width="14.28515625" bestFit="1" customWidth="1"/>
  </cols>
  <sheetData>
    <row r="1" spans="1:7" x14ac:dyDescent="0.25">
      <c r="A1" s="1" t="s">
        <v>0</v>
      </c>
    </row>
    <row r="2" spans="1:7" x14ac:dyDescent="0.25">
      <c r="A2" s="1" t="s">
        <v>113</v>
      </c>
    </row>
    <row r="3" spans="1:7" x14ac:dyDescent="0.25">
      <c r="A3" t="s">
        <v>70</v>
      </c>
    </row>
    <row r="4" spans="1:7" x14ac:dyDescent="0.25">
      <c r="A4" s="11"/>
      <c r="B4" s="11">
        <v>2013</v>
      </c>
      <c r="C4" s="11">
        <v>2014</v>
      </c>
      <c r="D4" s="11">
        <v>2015</v>
      </c>
      <c r="E4" s="11">
        <v>2016</v>
      </c>
      <c r="F4" s="11">
        <v>2017</v>
      </c>
      <c r="G4" s="11"/>
    </row>
    <row r="5" spans="1:7" ht="15.75" x14ac:dyDescent="0.25">
      <c r="A5" s="23" t="s">
        <v>21</v>
      </c>
      <c r="B5" s="2"/>
      <c r="C5" s="2"/>
      <c r="D5" s="2"/>
      <c r="E5" s="2"/>
      <c r="F5" s="2"/>
    </row>
    <row r="6" spans="1:7" x14ac:dyDescent="0.25">
      <c r="A6" s="22" t="s">
        <v>87</v>
      </c>
      <c r="B6" s="7">
        <f>B7-B8</f>
        <v>162070130</v>
      </c>
      <c r="C6" s="7">
        <f>C7-C8</f>
        <v>133693727</v>
      </c>
      <c r="D6" s="7">
        <f>D7-D8</f>
        <v>106394234</v>
      </c>
      <c r="E6" s="7">
        <f>E7-E8</f>
        <v>193231765</v>
      </c>
      <c r="F6" s="7">
        <f>F7-F8</f>
        <v>-14186480</v>
      </c>
    </row>
    <row r="7" spans="1:7" x14ac:dyDescent="0.25">
      <c r="A7" s="4" t="s">
        <v>22</v>
      </c>
      <c r="B7" s="6">
        <v>724835347</v>
      </c>
      <c r="C7" s="6">
        <v>980308013</v>
      </c>
      <c r="D7" s="6">
        <v>863125947</v>
      </c>
      <c r="E7" s="6">
        <v>896671007</v>
      </c>
      <c r="F7" s="6">
        <v>788826478</v>
      </c>
    </row>
    <row r="8" spans="1:7" x14ac:dyDescent="0.25">
      <c r="A8" s="4" t="s">
        <v>23</v>
      </c>
      <c r="B8" s="6">
        <v>562765217</v>
      </c>
      <c r="C8" s="6">
        <v>846614286</v>
      </c>
      <c r="D8" s="6">
        <v>756731713</v>
      </c>
      <c r="E8" s="6">
        <v>703439242</v>
      </c>
      <c r="F8" s="6">
        <v>803012958</v>
      </c>
    </row>
    <row r="9" spans="1:7" x14ac:dyDescent="0.25">
      <c r="A9" s="4"/>
      <c r="B9" s="6"/>
      <c r="C9" s="6"/>
      <c r="D9" s="6"/>
      <c r="E9" s="6"/>
      <c r="F9" s="6"/>
    </row>
    <row r="10" spans="1:7" x14ac:dyDescent="0.25">
      <c r="A10" s="4" t="s">
        <v>24</v>
      </c>
      <c r="B10" s="6">
        <v>3422959</v>
      </c>
      <c r="C10" s="6">
        <v>2939655</v>
      </c>
      <c r="D10" s="6">
        <v>-2011966</v>
      </c>
      <c r="E10" s="6">
        <v>-131990</v>
      </c>
      <c r="F10" s="6">
        <v>3923506</v>
      </c>
    </row>
    <row r="11" spans="1:7" x14ac:dyDescent="0.25">
      <c r="A11" s="4" t="s">
        <v>25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</row>
    <row r="12" spans="1:7" x14ac:dyDescent="0.25">
      <c r="A12" s="4" t="s">
        <v>26</v>
      </c>
      <c r="B12" s="6">
        <v>230123999</v>
      </c>
      <c r="C12" s="6">
        <v>213861636</v>
      </c>
      <c r="D12" s="6">
        <v>285111740</v>
      </c>
      <c r="E12" s="6">
        <v>139525587</v>
      </c>
      <c r="F12" s="6">
        <v>88935784</v>
      </c>
    </row>
    <row r="13" spans="1:7" x14ac:dyDescent="0.25">
      <c r="B13" s="7">
        <f t="shared" ref="B13:C13" si="0">SUM(B10:B12)</f>
        <v>233546958</v>
      </c>
      <c r="C13" s="7">
        <f t="shared" si="0"/>
        <v>216801291</v>
      </c>
      <c r="D13" s="7">
        <f>SUM(D10:D12)</f>
        <v>283099774</v>
      </c>
      <c r="E13" s="7">
        <f t="shared" ref="E13:F13" si="1">SUM(E10:E12)</f>
        <v>139393597</v>
      </c>
      <c r="F13" s="7">
        <f t="shared" si="1"/>
        <v>92859290</v>
      </c>
    </row>
    <row r="14" spans="1:7" x14ac:dyDescent="0.25">
      <c r="A14" s="1"/>
      <c r="B14" s="7">
        <f>B6+B13</f>
        <v>395617088</v>
      </c>
      <c r="C14" s="7">
        <f>C6+C13</f>
        <v>350495018</v>
      </c>
      <c r="D14" s="7">
        <f>D6+D13</f>
        <v>389494008</v>
      </c>
      <c r="E14" s="7">
        <f>E6+E13</f>
        <v>332625362</v>
      </c>
      <c r="F14" s="7">
        <f>F6+F13</f>
        <v>78672810</v>
      </c>
    </row>
    <row r="15" spans="1:7" x14ac:dyDescent="0.25">
      <c r="A15" s="23" t="s">
        <v>27</v>
      </c>
      <c r="B15" s="6"/>
      <c r="C15" s="6"/>
      <c r="D15" s="6"/>
      <c r="E15" s="6"/>
      <c r="F15" s="6"/>
    </row>
    <row r="16" spans="1:7" x14ac:dyDescent="0.25">
      <c r="A16" t="s">
        <v>28</v>
      </c>
      <c r="B16" s="6">
        <v>41530890</v>
      </c>
      <c r="C16" s="6">
        <v>60297950</v>
      </c>
      <c r="D16" s="6">
        <v>68418429</v>
      </c>
      <c r="E16" s="6">
        <v>75951771</v>
      </c>
      <c r="F16" s="6">
        <v>114785841</v>
      </c>
    </row>
    <row r="17" spans="1:6" x14ac:dyDescent="0.25">
      <c r="A17" t="s">
        <v>29</v>
      </c>
      <c r="B17" s="6">
        <v>10509104</v>
      </c>
      <c r="C17" s="6">
        <v>14879573</v>
      </c>
      <c r="D17" s="6">
        <v>18395473</v>
      </c>
      <c r="E17" s="6">
        <v>18861876</v>
      </c>
      <c r="F17" s="6">
        <v>21361541</v>
      </c>
    </row>
    <row r="18" spans="1:6" x14ac:dyDescent="0.25">
      <c r="A18" t="s">
        <v>30</v>
      </c>
      <c r="B18" s="6">
        <v>7839324</v>
      </c>
      <c r="C18" s="6">
        <v>4583225</v>
      </c>
      <c r="D18" s="6">
        <v>2366305</v>
      </c>
      <c r="E18" s="6">
        <v>647456</v>
      </c>
      <c r="F18" s="6">
        <v>3496366</v>
      </c>
    </row>
    <row r="19" spans="1:6" x14ac:dyDescent="0.25">
      <c r="A19" t="s">
        <v>31</v>
      </c>
      <c r="B19" s="6">
        <v>7259743</v>
      </c>
      <c r="C19" s="6">
        <v>8229639</v>
      </c>
      <c r="D19" s="6">
        <v>10781567</v>
      </c>
      <c r="E19" s="6">
        <v>7773145</v>
      </c>
      <c r="F19" s="6">
        <v>5569249</v>
      </c>
    </row>
    <row r="20" spans="1:6" x14ac:dyDescent="0.25">
      <c r="A20" t="s">
        <v>32</v>
      </c>
      <c r="B20" s="6">
        <v>18743875</v>
      </c>
      <c r="C20" s="6">
        <v>19062248</v>
      </c>
      <c r="D20" s="6">
        <v>16525098</v>
      </c>
      <c r="E20" s="6">
        <v>7327896</v>
      </c>
      <c r="F20" s="6">
        <v>8885376</v>
      </c>
    </row>
    <row r="21" spans="1:6" x14ac:dyDescent="0.25">
      <c r="A21" t="s">
        <v>33</v>
      </c>
      <c r="B21" s="6">
        <v>2600000</v>
      </c>
      <c r="C21" s="6">
        <v>1815000</v>
      </c>
      <c r="D21" s="6">
        <v>2700000</v>
      </c>
      <c r="E21" s="6">
        <v>3089161</v>
      </c>
      <c r="F21" s="6">
        <v>5267742</v>
      </c>
    </row>
    <row r="22" spans="1:6" x14ac:dyDescent="0.25">
      <c r="A22" t="s">
        <v>34</v>
      </c>
      <c r="B22" s="6">
        <v>1235000</v>
      </c>
      <c r="C22" s="6">
        <v>1220000</v>
      </c>
      <c r="D22" s="6">
        <v>710000</v>
      </c>
      <c r="E22" s="6">
        <v>556000</v>
      </c>
      <c r="F22" s="6">
        <v>873600</v>
      </c>
    </row>
    <row r="23" spans="1:6" x14ac:dyDescent="0.25">
      <c r="A23" t="s">
        <v>35</v>
      </c>
      <c r="B23" s="6">
        <v>130000</v>
      </c>
      <c r="C23" s="6">
        <v>135000</v>
      </c>
      <c r="D23" s="6">
        <v>135000</v>
      </c>
      <c r="E23" s="6">
        <v>135000</v>
      </c>
      <c r="F23" s="6">
        <v>135000</v>
      </c>
    </row>
    <row r="24" spans="1:6" x14ac:dyDescent="0.25">
      <c r="A24" t="s">
        <v>36</v>
      </c>
      <c r="B24" s="6">
        <v>19608978</v>
      </c>
      <c r="C24" s="6">
        <v>36964465</v>
      </c>
      <c r="D24" s="6">
        <v>42640372</v>
      </c>
      <c r="E24" s="6">
        <v>30751718</v>
      </c>
      <c r="F24" s="6">
        <v>30755960</v>
      </c>
    </row>
    <row r="25" spans="1:6" x14ac:dyDescent="0.25">
      <c r="A25" t="s">
        <v>37</v>
      </c>
      <c r="B25" s="6">
        <v>33501599</v>
      </c>
      <c r="C25" s="6">
        <v>55343721</v>
      </c>
      <c r="D25" s="6">
        <v>38503159</v>
      </c>
      <c r="E25" s="6">
        <v>53587810</v>
      </c>
      <c r="F25" s="6">
        <v>54139819</v>
      </c>
    </row>
    <row r="26" spans="1:6" x14ac:dyDescent="0.25">
      <c r="A26" s="1"/>
      <c r="B26" s="7">
        <f t="shared" ref="B26:C26" si="2">SUM(B16:B25)</f>
        <v>142958513</v>
      </c>
      <c r="C26" s="7">
        <f t="shared" si="2"/>
        <v>202530821</v>
      </c>
      <c r="D26" s="7">
        <f>SUM(D16:D25)</f>
        <v>201175403</v>
      </c>
      <c r="E26" s="7">
        <f t="shared" ref="E26:F26" si="3">SUM(E16:E25)</f>
        <v>198681833</v>
      </c>
      <c r="F26" s="7">
        <f t="shared" si="3"/>
        <v>245270494</v>
      </c>
    </row>
    <row r="27" spans="1:6" x14ac:dyDescent="0.25">
      <c r="A27" s="23" t="s">
        <v>88</v>
      </c>
      <c r="B27" s="7">
        <f t="shared" ref="B27:C27" si="4">B14-B26</f>
        <v>252658575</v>
      </c>
      <c r="C27" s="7">
        <f t="shared" si="4"/>
        <v>147964197</v>
      </c>
      <c r="D27" s="7">
        <f>D14-D26</f>
        <v>188318605</v>
      </c>
      <c r="E27" s="7">
        <f t="shared" ref="E27:F27" si="5">E14-E26</f>
        <v>133943529</v>
      </c>
      <c r="F27" s="7">
        <f t="shared" si="5"/>
        <v>-166597684</v>
      </c>
    </row>
    <row r="28" spans="1:6" x14ac:dyDescent="0.25">
      <c r="A28" s="20" t="s">
        <v>89</v>
      </c>
      <c r="B28" s="7"/>
      <c r="C28" s="7"/>
      <c r="D28" s="7"/>
      <c r="E28" s="7"/>
      <c r="F28" s="7"/>
    </row>
    <row r="29" spans="1:6" x14ac:dyDescent="0.25">
      <c r="A29" t="s">
        <v>38</v>
      </c>
      <c r="B29" s="6">
        <v>-73255000</v>
      </c>
      <c r="C29" s="6">
        <v>-24805546</v>
      </c>
      <c r="D29" s="6">
        <v>-148500454</v>
      </c>
      <c r="E29" s="6">
        <v>57378175</v>
      </c>
      <c r="F29" s="6">
        <v>130170510</v>
      </c>
    </row>
    <row r="30" spans="1:6" x14ac:dyDescent="0.25">
      <c r="A30" t="s">
        <v>39</v>
      </c>
      <c r="B30" s="6">
        <v>-6517302</v>
      </c>
      <c r="C30" s="6">
        <v>-1125000</v>
      </c>
      <c r="D30" s="6">
        <v>-2804259</v>
      </c>
      <c r="E30" s="6">
        <v>-3715711</v>
      </c>
      <c r="F30" s="6">
        <v>391921</v>
      </c>
    </row>
    <row r="31" spans="1:6" x14ac:dyDescent="0.25">
      <c r="A31" t="s">
        <v>40</v>
      </c>
      <c r="B31" s="6">
        <v>0</v>
      </c>
      <c r="C31" s="6">
        <v>-306000</v>
      </c>
      <c r="D31" s="6">
        <v>-566000</v>
      </c>
      <c r="E31" s="6">
        <v>0</v>
      </c>
      <c r="F31" s="6">
        <v>0</v>
      </c>
    </row>
    <row r="32" spans="1:6" x14ac:dyDescent="0.25">
      <c r="A32" t="s">
        <v>41</v>
      </c>
      <c r="B32" s="6"/>
      <c r="C32" s="6">
        <v>0</v>
      </c>
      <c r="D32" s="6">
        <v>0</v>
      </c>
      <c r="E32" s="6">
        <v>0</v>
      </c>
      <c r="F32" s="6">
        <v>0</v>
      </c>
    </row>
    <row r="33" spans="1:6" x14ac:dyDescent="0.25">
      <c r="A33" s="1"/>
      <c r="B33" s="7">
        <f>SUM(B29:B32)</f>
        <v>-79772302</v>
      </c>
      <c r="C33" s="7">
        <f t="shared" ref="C33" si="6">SUM(C29:C32)</f>
        <v>-26236546</v>
      </c>
      <c r="D33" s="7">
        <f>SUM(D29:D32)</f>
        <v>-151870713</v>
      </c>
      <c r="E33" s="7">
        <f t="shared" ref="E33:F33" si="7">SUM(E29:E32)</f>
        <v>53662464</v>
      </c>
      <c r="F33" s="7">
        <f t="shared" si="7"/>
        <v>130562431</v>
      </c>
    </row>
    <row r="34" spans="1:6" x14ac:dyDescent="0.25">
      <c r="A34" s="23" t="s">
        <v>90</v>
      </c>
      <c r="B34" s="7">
        <f t="shared" ref="B34:C34" si="8">B27+B33</f>
        <v>172886273</v>
      </c>
      <c r="C34" s="7">
        <f t="shared" si="8"/>
        <v>121727651</v>
      </c>
      <c r="D34" s="7">
        <f>D27+D33</f>
        <v>36447892</v>
      </c>
      <c r="E34" s="7">
        <f>E27-E33</f>
        <v>80281065</v>
      </c>
      <c r="F34" s="7">
        <f>F27-F33</f>
        <v>-297160115</v>
      </c>
    </row>
    <row r="35" spans="1:6" x14ac:dyDescent="0.25">
      <c r="A35" s="23" t="s">
        <v>91</v>
      </c>
      <c r="B35" s="6"/>
      <c r="C35" s="6"/>
      <c r="D35" s="6"/>
      <c r="E35" s="6"/>
      <c r="F35" s="6"/>
    </row>
    <row r="36" spans="1:6" x14ac:dyDescent="0.25">
      <c r="A36" t="s">
        <v>42</v>
      </c>
      <c r="B36" s="6">
        <v>-40000000</v>
      </c>
      <c r="C36" s="6">
        <v>-48064000</v>
      </c>
      <c r="D36" s="6">
        <v>-27224242</v>
      </c>
      <c r="E36" s="6">
        <v>33416406</v>
      </c>
      <c r="F36" s="6">
        <v>10290115</v>
      </c>
    </row>
    <row r="37" spans="1:6" x14ac:dyDescent="0.25">
      <c r="A37" t="s">
        <v>43</v>
      </c>
      <c r="B37" s="6">
        <v>285753</v>
      </c>
      <c r="C37" s="6">
        <v>-384078</v>
      </c>
      <c r="D37" s="6">
        <v>146436</v>
      </c>
      <c r="E37" s="6">
        <v>-3259949</v>
      </c>
      <c r="F37" s="6">
        <v>-2544000</v>
      </c>
    </row>
    <row r="38" spans="1:6" x14ac:dyDescent="0.25">
      <c r="B38" s="6">
        <f>SUM(B36:B37)</f>
        <v>-39714247</v>
      </c>
      <c r="C38" s="6">
        <f>SUM(C36:C37)</f>
        <v>-48448078</v>
      </c>
      <c r="D38" s="6">
        <f>SUM(D36:D37)</f>
        <v>-27077806</v>
      </c>
      <c r="E38" s="6">
        <f>SUM(E36:E37)</f>
        <v>30156457</v>
      </c>
      <c r="F38" s="6">
        <f>SUM(F36:F37)</f>
        <v>7746115</v>
      </c>
    </row>
    <row r="39" spans="1:6" x14ac:dyDescent="0.25">
      <c r="A39" s="1" t="s">
        <v>92</v>
      </c>
      <c r="B39" s="7">
        <f t="shared" ref="B39" si="9">B34+B38</f>
        <v>133172026</v>
      </c>
      <c r="C39" s="7">
        <f>(C34+C38)+1</f>
        <v>73279574</v>
      </c>
      <c r="D39" s="7">
        <f>D34+D38</f>
        <v>9370086</v>
      </c>
      <c r="E39" s="7">
        <f>E34-E38</f>
        <v>50124608</v>
      </c>
      <c r="F39" s="7">
        <f>F34-F38</f>
        <v>-304906230</v>
      </c>
    </row>
    <row r="40" spans="1:6" x14ac:dyDescent="0.25">
      <c r="A40" s="24" t="s">
        <v>93</v>
      </c>
      <c r="B40" s="16">
        <f>B39/('1'!B39/10)</f>
        <v>1.3234671190456315</v>
      </c>
      <c r="C40" s="16">
        <f>C39/('1'!C39/10)</f>
        <v>0.66204940536270362</v>
      </c>
      <c r="D40" s="16">
        <f>D39/('1'!D39/10)</f>
        <v>8.0623517459408836E-2</v>
      </c>
      <c r="E40" s="16">
        <f>E39/('1'!E39/10)</f>
        <v>0.43128976705592925</v>
      </c>
      <c r="F40" s="16">
        <f>F39/('1'!F39/10)</f>
        <v>-2.6235205053494202</v>
      </c>
    </row>
    <row r="41" spans="1:6" x14ac:dyDescent="0.25">
      <c r="A41" s="24" t="s">
        <v>94</v>
      </c>
      <c r="B41" s="7">
        <f>'1'!B39/10</f>
        <v>100623600</v>
      </c>
      <c r="C41" s="7">
        <f>'1'!C39/10</f>
        <v>110685960</v>
      </c>
      <c r="D41" s="7">
        <f>'1'!D39/10</f>
        <v>116220258</v>
      </c>
      <c r="E41" s="7">
        <f>'1'!E39/10</f>
        <v>116220258</v>
      </c>
      <c r="F41" s="7">
        <f>'1'!F39/10</f>
        <v>116220258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pane xSplit="1" ySplit="4" topLeftCell="C32" activePane="bottomRight" state="frozen"/>
      <selection pane="topRight" activeCell="B1" sqref="B1"/>
      <selection pane="bottomLeft" activeCell="A4" sqref="A4"/>
      <selection pane="bottomRight" activeCell="D29" sqref="D29"/>
    </sheetView>
  </sheetViews>
  <sheetFormatPr defaultRowHeight="15" x14ac:dyDescent="0.25"/>
  <cols>
    <col min="1" max="1" width="40" customWidth="1"/>
    <col min="2" max="2" width="15" bestFit="1" customWidth="1"/>
    <col min="3" max="3" width="15.28515625" bestFit="1" customWidth="1"/>
    <col min="4" max="4" width="16" bestFit="1" customWidth="1"/>
    <col min="5" max="5" width="15" bestFit="1" customWidth="1"/>
    <col min="6" max="6" width="14.28515625" bestFit="1" customWidth="1"/>
  </cols>
  <sheetData>
    <row r="1" spans="1:7" x14ac:dyDescent="0.25">
      <c r="A1" s="1" t="s">
        <v>0</v>
      </c>
    </row>
    <row r="2" spans="1:7" x14ac:dyDescent="0.25">
      <c r="A2" s="1" t="s">
        <v>114</v>
      </c>
    </row>
    <row r="3" spans="1:7" x14ac:dyDescent="0.25">
      <c r="A3" t="s">
        <v>70</v>
      </c>
    </row>
    <row r="4" spans="1:7" x14ac:dyDescent="0.25">
      <c r="A4" s="11"/>
      <c r="B4" s="11">
        <v>2013</v>
      </c>
      <c r="C4" s="11">
        <v>2014</v>
      </c>
      <c r="D4" s="11">
        <v>2015</v>
      </c>
      <c r="E4" s="11">
        <v>2016</v>
      </c>
      <c r="F4" s="11">
        <v>2017</v>
      </c>
      <c r="G4" s="11"/>
    </row>
    <row r="5" spans="1:7" x14ac:dyDescent="0.25">
      <c r="A5" s="23" t="s">
        <v>95</v>
      </c>
      <c r="B5" s="6"/>
      <c r="C5" s="6"/>
      <c r="D5" s="6"/>
      <c r="E5" s="6"/>
      <c r="F5" s="6"/>
    </row>
    <row r="6" spans="1:7" x14ac:dyDescent="0.25">
      <c r="A6" s="20" t="s">
        <v>96</v>
      </c>
      <c r="B6" s="6"/>
      <c r="C6" s="6"/>
      <c r="D6" s="6"/>
      <c r="E6" s="6"/>
      <c r="F6" s="6"/>
    </row>
    <row r="7" spans="1:7" x14ac:dyDescent="0.25">
      <c r="A7" t="s">
        <v>44</v>
      </c>
      <c r="B7" s="6">
        <v>724835347</v>
      </c>
      <c r="C7" s="6">
        <v>847295252</v>
      </c>
      <c r="D7" s="6">
        <v>863125947</v>
      </c>
      <c r="E7" s="6">
        <v>814794371</v>
      </c>
      <c r="F7" s="6">
        <v>781937025</v>
      </c>
    </row>
    <row r="8" spans="1:7" x14ac:dyDescent="0.25">
      <c r="A8" t="s">
        <v>45</v>
      </c>
      <c r="B8" s="6">
        <v>-555880471</v>
      </c>
      <c r="C8" s="6">
        <v>-826368049</v>
      </c>
      <c r="D8" s="6">
        <v>-756743379</v>
      </c>
      <c r="E8" s="6">
        <v>-732422384</v>
      </c>
      <c r="F8" s="6">
        <v>-742412958</v>
      </c>
    </row>
    <row r="9" spans="1:7" x14ac:dyDescent="0.25">
      <c r="A9" t="s">
        <v>46</v>
      </c>
      <c r="B9" s="6">
        <v>3422959</v>
      </c>
      <c r="C9" s="6">
        <v>2939655</v>
      </c>
      <c r="D9" s="6">
        <v>5111658</v>
      </c>
      <c r="E9" s="6">
        <v>573305</v>
      </c>
      <c r="F9" s="6">
        <v>542260</v>
      </c>
    </row>
    <row r="10" spans="1:7" x14ac:dyDescent="0.25">
      <c r="A10" t="s">
        <v>47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</row>
    <row r="11" spans="1:7" x14ac:dyDescent="0.25">
      <c r="A11" t="s">
        <v>48</v>
      </c>
      <c r="B11" s="6">
        <v>-44538451</v>
      </c>
      <c r="C11" s="6">
        <v>-62112950</v>
      </c>
      <c r="D11" s="6">
        <v>-71118429</v>
      </c>
      <c r="E11" s="6">
        <v>-79040932</v>
      </c>
      <c r="F11" s="6">
        <v>-120053583</v>
      </c>
    </row>
    <row r="12" spans="1:7" x14ac:dyDescent="0.25">
      <c r="A12" t="s">
        <v>49</v>
      </c>
      <c r="B12" s="6">
        <v>-49906247</v>
      </c>
      <c r="C12" s="6">
        <v>-53220259</v>
      </c>
      <c r="D12" s="6">
        <v>-103509352</v>
      </c>
      <c r="E12" s="6">
        <v>-38478108</v>
      </c>
      <c r="F12" s="6">
        <v>-50943999</v>
      </c>
    </row>
    <row r="13" spans="1:7" x14ac:dyDescent="0.25">
      <c r="A13" t="s">
        <v>50</v>
      </c>
      <c r="B13" s="6">
        <v>233546958</v>
      </c>
      <c r="C13" s="6">
        <v>155834987</v>
      </c>
      <c r="D13" s="6">
        <v>285111740</v>
      </c>
      <c r="E13" s="6">
        <v>139525587</v>
      </c>
      <c r="F13" s="6">
        <v>81346324</v>
      </c>
    </row>
    <row r="14" spans="1:7" x14ac:dyDescent="0.25">
      <c r="A14" t="s">
        <v>51</v>
      </c>
      <c r="B14" s="6">
        <v>-84111658</v>
      </c>
      <c r="C14" s="6">
        <v>-120262839</v>
      </c>
      <c r="D14" s="6">
        <v>-106288998</v>
      </c>
      <c r="E14" s="6">
        <v>-98672972</v>
      </c>
      <c r="F14" s="6">
        <v>-105251928</v>
      </c>
    </row>
    <row r="15" spans="1:7" x14ac:dyDescent="0.25">
      <c r="A15" s="5"/>
      <c r="B15" s="7">
        <f t="shared" ref="B15:C15" si="0">SUM(B7:B14)</f>
        <v>227368437</v>
      </c>
      <c r="C15" s="7">
        <f t="shared" si="0"/>
        <v>-55894203</v>
      </c>
      <c r="D15" s="7">
        <f>SUM(D7:D14)</f>
        <v>115689187</v>
      </c>
      <c r="E15" s="7">
        <f t="shared" ref="E15:F15" si="1">SUM(E7:E14)</f>
        <v>6278867</v>
      </c>
      <c r="F15" s="7">
        <f t="shared" si="1"/>
        <v>-154836859</v>
      </c>
    </row>
    <row r="16" spans="1:7" x14ac:dyDescent="0.25">
      <c r="A16" s="22" t="s">
        <v>97</v>
      </c>
      <c r="B16" s="7"/>
      <c r="C16" s="7"/>
      <c r="D16" s="7"/>
      <c r="E16" s="7"/>
      <c r="F16" s="7"/>
    </row>
    <row r="17" spans="1:6" x14ac:dyDescent="0.25">
      <c r="A17" t="s">
        <v>52</v>
      </c>
      <c r="B17" s="6"/>
      <c r="C17" s="6"/>
      <c r="D17" s="6">
        <v>0</v>
      </c>
      <c r="E17" s="6">
        <v>0</v>
      </c>
      <c r="F17" s="6"/>
    </row>
    <row r="18" spans="1:6" x14ac:dyDescent="0.25">
      <c r="A18" t="s">
        <v>53</v>
      </c>
      <c r="B18" s="6">
        <v>-1764424408</v>
      </c>
      <c r="C18" s="6">
        <v>-1882283983</v>
      </c>
      <c r="D18" s="6">
        <v>-903530944</v>
      </c>
      <c r="E18" s="6">
        <v>-260377794</v>
      </c>
      <c r="F18" s="6">
        <v>-415565469</v>
      </c>
    </row>
    <row r="19" spans="1:6" x14ac:dyDescent="0.25">
      <c r="A19" t="s">
        <v>54</v>
      </c>
      <c r="B19" s="6">
        <v>86908220</v>
      </c>
      <c r="C19" s="6">
        <v>-17135187</v>
      </c>
      <c r="D19" s="6">
        <v>26489473</v>
      </c>
      <c r="E19" s="6">
        <v>40863713</v>
      </c>
      <c r="F19" s="6">
        <v>-170685779</v>
      </c>
    </row>
    <row r="20" spans="1:6" x14ac:dyDescent="0.25">
      <c r="A20" t="s">
        <v>55</v>
      </c>
      <c r="B20" s="6">
        <v>1897880945</v>
      </c>
      <c r="C20" s="6">
        <v>1759601851</v>
      </c>
      <c r="D20" s="6">
        <v>1203304970</v>
      </c>
      <c r="E20" s="6">
        <v>-1071274614</v>
      </c>
      <c r="F20" s="6">
        <v>778892216</v>
      </c>
    </row>
    <row r="21" spans="1:6" x14ac:dyDescent="0.25">
      <c r="A21" t="s">
        <v>56</v>
      </c>
      <c r="B21" s="6">
        <v>-21849106</v>
      </c>
      <c r="C21" s="6">
        <v>276746053</v>
      </c>
      <c r="D21" s="6">
        <v>620895402</v>
      </c>
      <c r="E21" s="6">
        <v>262350160</v>
      </c>
      <c r="F21" s="6">
        <v>263974771</v>
      </c>
    </row>
    <row r="22" spans="1:6" x14ac:dyDescent="0.25">
      <c r="A22" s="1"/>
      <c r="B22" s="7">
        <f t="shared" ref="B22:C22" si="2">SUM(B18:B21)</f>
        <v>198515651</v>
      </c>
      <c r="C22" s="7">
        <f t="shared" si="2"/>
        <v>136928734</v>
      </c>
      <c r="D22" s="7">
        <f>SUM(D18:D21)</f>
        <v>947158901</v>
      </c>
      <c r="E22" s="7">
        <f t="shared" ref="E22:F22" si="3">SUM(E18:E21)</f>
        <v>-1028438535</v>
      </c>
      <c r="F22" s="7">
        <f t="shared" si="3"/>
        <v>456615739</v>
      </c>
    </row>
    <row r="23" spans="1:6" x14ac:dyDescent="0.25">
      <c r="A23" s="1"/>
      <c r="B23" s="7">
        <f t="shared" ref="B23:C23" si="4">B15+B22</f>
        <v>425884088</v>
      </c>
      <c r="C23" s="7">
        <f t="shared" si="4"/>
        <v>81034531</v>
      </c>
      <c r="D23" s="7">
        <f>D15+D22</f>
        <v>1062848088</v>
      </c>
      <c r="E23" s="7">
        <f t="shared" ref="E23:F23" si="5">E15+E22</f>
        <v>-1022159668</v>
      </c>
      <c r="F23" s="7">
        <f t="shared" si="5"/>
        <v>301778880</v>
      </c>
    </row>
    <row r="24" spans="1:6" x14ac:dyDescent="0.25">
      <c r="A24" s="23" t="s">
        <v>98</v>
      </c>
      <c r="B24" s="6"/>
      <c r="C24" s="6"/>
      <c r="D24" s="7"/>
      <c r="E24" s="6"/>
      <c r="F24" s="6"/>
    </row>
    <row r="25" spans="1:6" x14ac:dyDescent="0.25">
      <c r="A25" t="s">
        <v>57</v>
      </c>
      <c r="B25" s="6">
        <v>-40066797</v>
      </c>
      <c r="C25" s="6">
        <v>-96292634</v>
      </c>
      <c r="D25" s="6">
        <v>-18710256</v>
      </c>
      <c r="E25" s="6">
        <v>-5373658</v>
      </c>
      <c r="F25" s="6">
        <v>-12032845</v>
      </c>
    </row>
    <row r="26" spans="1:6" x14ac:dyDescent="0.25">
      <c r="A26" t="s">
        <v>58</v>
      </c>
      <c r="B26" s="6">
        <v>59181733</v>
      </c>
      <c r="C26" s="6">
        <v>92453260</v>
      </c>
      <c r="D26" s="6">
        <v>146525680</v>
      </c>
      <c r="E26" s="6">
        <v>0</v>
      </c>
      <c r="F26" s="6">
        <v>0</v>
      </c>
    </row>
    <row r="27" spans="1:6" x14ac:dyDescent="0.25">
      <c r="A27" t="s">
        <v>59</v>
      </c>
      <c r="B27" s="6">
        <v>-62231235</v>
      </c>
      <c r="C27" s="6">
        <v>-96498956</v>
      </c>
      <c r="D27" s="6">
        <v>-151238944</v>
      </c>
      <c r="E27" s="6">
        <v>0</v>
      </c>
      <c r="F27" s="6">
        <v>0</v>
      </c>
    </row>
    <row r="28" spans="1:6" x14ac:dyDescent="0.25">
      <c r="A28" t="s">
        <v>60</v>
      </c>
      <c r="B28" s="6">
        <v>11000000</v>
      </c>
      <c r="C28" s="6">
        <v>6325000</v>
      </c>
      <c r="D28" s="6">
        <v>2000000</v>
      </c>
      <c r="E28" s="6">
        <v>0</v>
      </c>
      <c r="F28" s="6">
        <v>0</v>
      </c>
    </row>
    <row r="29" spans="1:6" x14ac:dyDescent="0.25">
      <c r="A29" t="s">
        <v>65</v>
      </c>
      <c r="B29" s="6"/>
      <c r="C29" s="6"/>
      <c r="D29" s="6"/>
      <c r="E29" s="6">
        <v>3605314</v>
      </c>
      <c r="F29" s="6">
        <v>-2177959</v>
      </c>
    </row>
    <row r="30" spans="1:6" ht="30" x14ac:dyDescent="0.25">
      <c r="A30" s="8" t="s">
        <v>61</v>
      </c>
      <c r="B30" s="6"/>
      <c r="C30" s="6">
        <v>8178686</v>
      </c>
      <c r="D30" s="6">
        <v>11984742</v>
      </c>
      <c r="E30" s="6">
        <v>0</v>
      </c>
      <c r="F30" s="6">
        <v>3827731</v>
      </c>
    </row>
    <row r="31" spans="1:6" x14ac:dyDescent="0.25">
      <c r="A31" s="1"/>
      <c r="B31" s="7">
        <f t="shared" ref="B31:C31" si="6">SUM(B25:B30)</f>
        <v>-32116299</v>
      </c>
      <c r="C31" s="7">
        <f t="shared" si="6"/>
        <v>-85834644</v>
      </c>
      <c r="D31" s="7">
        <f>SUM(D25:D30)</f>
        <v>-9438778</v>
      </c>
      <c r="E31" s="7">
        <f>SUM(E25:E30)</f>
        <v>-1768344</v>
      </c>
      <c r="F31" s="7">
        <f>SUM(F25:F30)</f>
        <v>-10383073</v>
      </c>
    </row>
    <row r="32" spans="1:6" x14ac:dyDescent="0.25">
      <c r="B32" s="6"/>
      <c r="C32" s="6"/>
      <c r="D32" s="6"/>
      <c r="E32" s="6"/>
      <c r="F32" s="6"/>
    </row>
    <row r="33" spans="1:6" x14ac:dyDescent="0.25">
      <c r="A33" s="23" t="s">
        <v>99</v>
      </c>
      <c r="B33" s="6"/>
      <c r="C33" s="6"/>
      <c r="D33" s="6"/>
      <c r="E33" s="6"/>
      <c r="F33" s="6"/>
    </row>
    <row r="34" spans="1:6" x14ac:dyDescent="0.25">
      <c r="A34" t="s">
        <v>62</v>
      </c>
      <c r="B34" s="6"/>
      <c r="C34" s="6"/>
      <c r="D34" s="6"/>
      <c r="E34" s="6">
        <v>0</v>
      </c>
      <c r="F34" s="6">
        <v>0</v>
      </c>
    </row>
    <row r="35" spans="1:6" ht="30" x14ac:dyDescent="0.25">
      <c r="A35" s="12" t="s">
        <v>63</v>
      </c>
      <c r="B35" s="6">
        <v>4747271707</v>
      </c>
      <c r="C35" s="6">
        <v>10528128826</v>
      </c>
      <c r="D35" s="6">
        <v>69367222084</v>
      </c>
      <c r="E35" s="6">
        <v>285295395</v>
      </c>
      <c r="F35" s="6">
        <v>609329325</v>
      </c>
    </row>
    <row r="36" spans="1:6" ht="30" x14ac:dyDescent="0.25">
      <c r="A36" s="8" t="s">
        <v>64</v>
      </c>
      <c r="B36" s="6">
        <v>-4776147543</v>
      </c>
      <c r="C36" s="6">
        <v>-9989015468</v>
      </c>
      <c r="D36" s="6">
        <v>-70471091186</v>
      </c>
      <c r="E36" s="6">
        <v>0</v>
      </c>
      <c r="F36" s="6">
        <v>0</v>
      </c>
    </row>
    <row r="37" spans="1:6" x14ac:dyDescent="0.25">
      <c r="A37" s="1"/>
      <c r="B37" s="7">
        <f t="shared" ref="B37:C37" si="7">SUM(B35:B36)</f>
        <v>-28875836</v>
      </c>
      <c r="C37" s="7">
        <f t="shared" si="7"/>
        <v>539113358</v>
      </c>
      <c r="D37" s="7">
        <f>SUM(D35:D36)</f>
        <v>-1103869102</v>
      </c>
      <c r="E37" s="7">
        <f t="shared" ref="E37:F37" si="8">SUM(E35:E36)</f>
        <v>285295395</v>
      </c>
      <c r="F37" s="7">
        <f t="shared" si="8"/>
        <v>609329325</v>
      </c>
    </row>
    <row r="38" spans="1:6" x14ac:dyDescent="0.25">
      <c r="A38" s="23" t="s">
        <v>100</v>
      </c>
      <c r="B38" s="7">
        <f t="shared" ref="B38:C38" si="9">B23+B31+B37</f>
        <v>364891953</v>
      </c>
      <c r="C38" s="7">
        <f t="shared" si="9"/>
        <v>534313245</v>
      </c>
      <c r="D38" s="7">
        <f>D23+D31+D37</f>
        <v>-50459792</v>
      </c>
      <c r="E38" s="7">
        <f t="shared" ref="E38:F38" si="10">E23+E31+E37</f>
        <v>-738632617</v>
      </c>
      <c r="F38" s="7">
        <f t="shared" si="10"/>
        <v>900725132</v>
      </c>
    </row>
    <row r="39" spans="1:6" x14ac:dyDescent="0.25">
      <c r="A39" s="24" t="s">
        <v>101</v>
      </c>
      <c r="B39" s="6">
        <v>0</v>
      </c>
      <c r="C39" s="6"/>
      <c r="D39" s="6">
        <v>0</v>
      </c>
      <c r="E39" s="6">
        <v>0</v>
      </c>
      <c r="F39" s="6">
        <v>0</v>
      </c>
    </row>
    <row r="40" spans="1:6" x14ac:dyDescent="0.25">
      <c r="A40" s="24" t="s">
        <v>102</v>
      </c>
      <c r="B40" s="6">
        <v>350600427</v>
      </c>
      <c r="C40" s="6">
        <v>715492380</v>
      </c>
      <c r="D40" s="6">
        <v>1249805625</v>
      </c>
      <c r="E40" s="6">
        <v>1199345834</v>
      </c>
      <c r="F40" s="6">
        <v>460713216</v>
      </c>
    </row>
    <row r="41" spans="1:6" x14ac:dyDescent="0.25">
      <c r="A41" s="23" t="s">
        <v>103</v>
      </c>
      <c r="B41" s="7">
        <f t="shared" ref="B41:C41" si="11">SUM(B38:B40)</f>
        <v>715492380</v>
      </c>
      <c r="C41" s="7">
        <f t="shared" si="11"/>
        <v>1249805625</v>
      </c>
      <c r="D41" s="7">
        <f>SUM(D38:D40)</f>
        <v>1199345833</v>
      </c>
      <c r="E41" s="7">
        <f t="shared" ref="E41:F41" si="12">SUM(E38:E40)</f>
        <v>460713217</v>
      </c>
      <c r="F41" s="7">
        <f t="shared" si="12"/>
        <v>1361438348</v>
      </c>
    </row>
    <row r="42" spans="1:6" x14ac:dyDescent="0.25">
      <c r="A42" s="24" t="s">
        <v>104</v>
      </c>
      <c r="B42" s="13">
        <f>B23/('1'!B39/10)</f>
        <v>4.2324473383977512</v>
      </c>
      <c r="C42" s="13">
        <f>C23/('1'!C39/10)</f>
        <v>0.73211210346822664</v>
      </c>
      <c r="D42" s="13">
        <f>D23/('1'!D39/10)</f>
        <v>9.1451189860549089</v>
      </c>
      <c r="E42" s="13">
        <f>E23/('1'!E39/10)</f>
        <v>-8.7950215013289679</v>
      </c>
      <c r="F42" s="13">
        <f>F23/('1'!F39/10)</f>
        <v>2.5966116853741625</v>
      </c>
    </row>
    <row r="43" spans="1:6" x14ac:dyDescent="0.25">
      <c r="A43" s="23" t="s">
        <v>105</v>
      </c>
      <c r="B43" s="7">
        <f>'1'!B39/10</f>
        <v>100623600</v>
      </c>
      <c r="C43" s="7">
        <f>'1'!C39/10</f>
        <v>110685960</v>
      </c>
      <c r="D43" s="7">
        <f>'1'!D39/10</f>
        <v>116220258</v>
      </c>
      <c r="E43" s="7">
        <f>'1'!E39/10</f>
        <v>116220258</v>
      </c>
      <c r="F43" s="7">
        <f>'1'!F39/10</f>
        <v>116220258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I13" sqref="I13"/>
    </sheetView>
  </sheetViews>
  <sheetFormatPr defaultRowHeight="15" x14ac:dyDescent="0.25"/>
  <cols>
    <col min="1" max="1" width="34.5703125" bestFit="1" customWidth="1"/>
  </cols>
  <sheetData>
    <row r="1" spans="1:6" x14ac:dyDescent="0.25">
      <c r="A1" s="1" t="s">
        <v>0</v>
      </c>
    </row>
    <row r="2" spans="1:6" x14ac:dyDescent="0.25">
      <c r="A2" s="1" t="s">
        <v>66</v>
      </c>
    </row>
    <row r="3" spans="1:6" x14ac:dyDescent="0.25">
      <c r="A3" t="s">
        <v>70</v>
      </c>
    </row>
    <row r="4" spans="1:6" x14ac:dyDescent="0.25">
      <c r="A4" s="11"/>
      <c r="B4" s="11">
        <v>2013</v>
      </c>
      <c r="C4" s="11">
        <v>2014</v>
      </c>
      <c r="D4" s="11">
        <v>2015</v>
      </c>
      <c r="E4" s="11">
        <v>2016</v>
      </c>
      <c r="F4" s="11">
        <v>2017</v>
      </c>
    </row>
    <row r="5" spans="1:6" x14ac:dyDescent="0.25">
      <c r="A5" t="s">
        <v>106</v>
      </c>
      <c r="B5" s="14">
        <f>'2'!B6/'2'!B7</f>
        <v>0.22359578719606785</v>
      </c>
      <c r="C5" s="14">
        <f>'2'!C6/'2'!C7</f>
        <v>0.13637930653128305</v>
      </c>
      <c r="D5" s="14">
        <f>'2'!D6/'2'!D7</f>
        <v>0.12326617496530898</v>
      </c>
      <c r="E5" s="14">
        <f>'2'!E6/'2'!E7</f>
        <v>0.21549906653778983</v>
      </c>
      <c r="F5" s="14">
        <f>'2'!F6/'2'!F7</f>
        <v>-1.7984284751658652E-2</v>
      </c>
    </row>
    <row r="6" spans="1:6" x14ac:dyDescent="0.25">
      <c r="A6" t="s">
        <v>67</v>
      </c>
      <c r="B6" s="14">
        <f>'2'!B27/'2'!B14</f>
        <v>0.63864424127200492</v>
      </c>
      <c r="C6" s="14">
        <f>'2'!C27/'2'!C14</f>
        <v>0.42215777514988817</v>
      </c>
      <c r="D6" s="14">
        <f>'2'!D27/'2'!D14</f>
        <v>0.48349551246498251</v>
      </c>
      <c r="E6" s="14">
        <f>'2'!E27/'2'!E14</f>
        <v>0.40268585712955945</v>
      </c>
      <c r="F6" s="14">
        <f>'2'!F27/'2'!F14</f>
        <v>-2.1176017991476344</v>
      </c>
    </row>
    <row r="7" spans="1:6" x14ac:dyDescent="0.25">
      <c r="A7" t="s">
        <v>68</v>
      </c>
      <c r="B7" s="14">
        <f>'2'!B39/'2'!B14</f>
        <v>0.33661848802648281</v>
      </c>
      <c r="C7" s="14">
        <f>'2'!C39/'2'!C14</f>
        <v>0.20907450958404208</v>
      </c>
      <c r="D7" s="14">
        <f>'2'!D39/'2'!D14</f>
        <v>2.405707355580166E-2</v>
      </c>
      <c r="E7" s="14">
        <f>'2'!E39/'2'!E14</f>
        <v>0.15069388485175103</v>
      </c>
      <c r="F7" s="14">
        <f>'2'!F39/'2'!F14</f>
        <v>-3.8756239925839688</v>
      </c>
    </row>
    <row r="8" spans="1:6" x14ac:dyDescent="0.25">
      <c r="A8" t="s">
        <v>107</v>
      </c>
      <c r="B8" s="14">
        <f>'2'!B39/'1'!B22</f>
        <v>1.8447657292310501E-2</v>
      </c>
      <c r="C8" s="14">
        <f>'2'!C39/'1'!C22</f>
        <v>7.4285610766630962E-3</v>
      </c>
      <c r="D8" s="14">
        <f>'2'!D39/'1'!D22</f>
        <v>8.6966459746056803E-4</v>
      </c>
      <c r="E8" s="14">
        <f>'2'!E39/'1'!E22</f>
        <v>4.8580302596432194E-3</v>
      </c>
      <c r="F8" s="14">
        <f>'2'!F39/'1'!F22</f>
        <v>-2.5723458283332362E-2</v>
      </c>
    </row>
    <row r="9" spans="1:6" x14ac:dyDescent="0.25">
      <c r="A9" t="s">
        <v>108</v>
      </c>
      <c r="B9" s="14">
        <f>'2'!B39/'1'!B44</f>
        <v>9.2735787004938341E-2</v>
      </c>
      <c r="C9" s="14">
        <f>'2'!C39/'1'!C44</f>
        <v>4.8551492002913234E-2</v>
      </c>
      <c r="D9" s="14">
        <f>'2'!D39/'1'!D44</f>
        <v>6.1698610555828712E-3</v>
      </c>
      <c r="E9" s="14">
        <f>'2'!E39/'1'!E44</f>
        <v>3.1950692451658241E-2</v>
      </c>
      <c r="F9" s="14">
        <f>'2'!F39/'1'!F44</f>
        <v>-0.24124139732675656</v>
      </c>
    </row>
    <row r="10" spans="1:6" x14ac:dyDescent="0.25">
      <c r="A10" t="s">
        <v>69</v>
      </c>
      <c r="B10" s="18">
        <v>0.20100000000000001</v>
      </c>
      <c r="C10" s="18">
        <v>0.1767</v>
      </c>
      <c r="D10" s="18">
        <v>0.1671</v>
      </c>
    </row>
    <row r="11" spans="1:6" x14ac:dyDescent="0.25">
      <c r="A11" t="s">
        <v>109</v>
      </c>
      <c r="B11" s="18">
        <v>0.12620000000000001</v>
      </c>
      <c r="C11" s="17">
        <f>1585728000/'1'!C16</f>
        <v>0.19875614728343557</v>
      </c>
      <c r="D11" s="17">
        <v>0.42599999999999999</v>
      </c>
    </row>
    <row r="12" spans="1:6" x14ac:dyDescent="0.25">
      <c r="A12" t="s">
        <v>110</v>
      </c>
      <c r="B12" s="17">
        <v>2.3868</v>
      </c>
      <c r="C12" s="17">
        <v>0.67720000000000002</v>
      </c>
      <c r="D12" s="17">
        <v>0.74309999999999998</v>
      </c>
      <c r="E12" s="17"/>
      <c r="F1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nahida</dc:creator>
  <cp:lastModifiedBy>Sunny</cp:lastModifiedBy>
  <dcterms:created xsi:type="dcterms:W3CDTF">2018-05-21T04:06:13Z</dcterms:created>
  <dcterms:modified xsi:type="dcterms:W3CDTF">2020-04-13T06:45:33Z</dcterms:modified>
</cp:coreProperties>
</file>