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annery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3" l="1"/>
  <c r="C32" i="3"/>
  <c r="D32" i="3"/>
  <c r="E32" i="3"/>
  <c r="F32" i="3"/>
  <c r="G32" i="3"/>
  <c r="H32" i="3"/>
  <c r="G27" i="3"/>
  <c r="H27" i="3"/>
  <c r="I32" i="3"/>
  <c r="H19" i="3"/>
  <c r="H12" i="3"/>
  <c r="H36" i="3" s="1"/>
  <c r="H19" i="2"/>
  <c r="H10" i="2"/>
  <c r="H8" i="2"/>
  <c r="H43" i="1"/>
  <c r="H36" i="1"/>
  <c r="H42" i="1" s="1"/>
  <c r="H26" i="1"/>
  <c r="H21" i="1"/>
  <c r="H11" i="1"/>
  <c r="H7" i="1"/>
  <c r="H29" i="3" l="1"/>
  <c r="H12" i="2"/>
  <c r="H17" i="2" s="1"/>
  <c r="H23" i="2" s="1"/>
  <c r="H25" i="2" s="1"/>
  <c r="H34" i="1"/>
  <c r="H40" i="1" s="1"/>
  <c r="H17" i="1"/>
  <c r="C43" i="1"/>
  <c r="D43" i="1"/>
  <c r="E43" i="1"/>
  <c r="F43" i="1"/>
  <c r="G43" i="1"/>
  <c r="B43" i="1"/>
  <c r="G19" i="3" l="1"/>
  <c r="G12" i="3"/>
  <c r="G36" i="3" s="1"/>
  <c r="G19" i="2"/>
  <c r="G10" i="2"/>
  <c r="G8" i="2"/>
  <c r="G26" i="1"/>
  <c r="G21" i="1"/>
  <c r="G36" i="1"/>
  <c r="G9" i="4" s="1"/>
  <c r="G11" i="1"/>
  <c r="G7" i="1"/>
  <c r="G17" i="1" s="1"/>
  <c r="C26" i="1"/>
  <c r="D26" i="1"/>
  <c r="E26" i="1"/>
  <c r="F26" i="1"/>
  <c r="B26" i="1"/>
  <c r="C21" i="1"/>
  <c r="D21" i="1"/>
  <c r="E21" i="1"/>
  <c r="F21" i="1"/>
  <c r="B21" i="1"/>
  <c r="G29" i="3" l="1"/>
  <c r="G12" i="2"/>
  <c r="G12" i="4" s="1"/>
  <c r="G10" i="4"/>
  <c r="G34" i="1"/>
  <c r="G40" i="1" s="1"/>
  <c r="G17" i="2"/>
  <c r="G23" i="2" s="1"/>
  <c r="G42" i="1"/>
  <c r="G8" i="4" l="1"/>
  <c r="G13" i="4"/>
  <c r="G25" i="2"/>
  <c r="G7" i="4"/>
  <c r="G11" i="4"/>
  <c r="B8" i="2"/>
  <c r="C8" i="2"/>
  <c r="D8" i="2"/>
  <c r="E8" i="2"/>
  <c r="F8" i="2"/>
  <c r="B12" i="3" l="1"/>
  <c r="B36" i="3" s="1"/>
  <c r="C12" i="3"/>
  <c r="C36" i="3" s="1"/>
  <c r="D12" i="3"/>
  <c r="D36" i="3" s="1"/>
  <c r="E12" i="3"/>
  <c r="E36" i="3" s="1"/>
  <c r="F12" i="3"/>
  <c r="F36" i="3" s="1"/>
  <c r="B19" i="2"/>
  <c r="C19" i="2"/>
  <c r="D19" i="2"/>
  <c r="E19" i="2"/>
  <c r="F19" i="2"/>
  <c r="F10" i="2" l="1"/>
  <c r="F12" i="2" s="1"/>
  <c r="F17" i="2" l="1"/>
  <c r="F23" i="2" s="1"/>
  <c r="F12" i="4"/>
  <c r="C19" i="3"/>
  <c r="D19" i="3"/>
  <c r="E19" i="3"/>
  <c r="F19" i="3"/>
  <c r="F25" i="2" l="1"/>
  <c r="F11" i="4"/>
  <c r="B7" i="1"/>
  <c r="C7" i="1"/>
  <c r="D7" i="1"/>
  <c r="E7" i="1"/>
  <c r="F7" i="1"/>
  <c r="B10" i="2"/>
  <c r="B12" i="2" s="1"/>
  <c r="C10" i="2"/>
  <c r="C12" i="2" s="1"/>
  <c r="D10" i="2"/>
  <c r="D12" i="2" s="1"/>
  <c r="E10" i="2"/>
  <c r="E12" i="2" s="1"/>
  <c r="B11" i="1"/>
  <c r="B10" i="4" s="1"/>
  <c r="C11" i="1"/>
  <c r="C10" i="4" s="1"/>
  <c r="D11" i="1"/>
  <c r="D10" i="4" s="1"/>
  <c r="E11" i="1"/>
  <c r="E10" i="4" s="1"/>
  <c r="F11" i="1"/>
  <c r="F10" i="4" s="1"/>
  <c r="E17" i="2" l="1"/>
  <c r="E23" i="2" s="1"/>
  <c r="E12" i="4"/>
  <c r="B17" i="2"/>
  <c r="B23" i="2" s="1"/>
  <c r="B12" i="4"/>
  <c r="C17" i="2"/>
  <c r="C23" i="2" s="1"/>
  <c r="C12" i="4"/>
  <c r="D17" i="2"/>
  <c r="D23" i="2" s="1"/>
  <c r="D12" i="4"/>
  <c r="D27" i="3"/>
  <c r="D34" i="1"/>
  <c r="D36" i="1"/>
  <c r="D17" i="1"/>
  <c r="E25" i="2" l="1"/>
  <c r="E11" i="4"/>
  <c r="D7" i="4"/>
  <c r="B25" i="2"/>
  <c r="B11" i="4"/>
  <c r="C25" i="2"/>
  <c r="C11" i="4"/>
  <c r="D25" i="2"/>
  <c r="D11" i="4"/>
  <c r="D42" i="1"/>
  <c r="D9" i="4"/>
  <c r="D8" i="4"/>
  <c r="D13" i="4"/>
  <c r="D40" i="1"/>
  <c r="D29" i="3"/>
  <c r="E27" i="3"/>
  <c r="E34" i="1"/>
  <c r="E36" i="1"/>
  <c r="E17" i="1"/>
  <c r="E7" i="4" s="1"/>
  <c r="B27" i="3"/>
  <c r="C27" i="3"/>
  <c r="F27" i="3"/>
  <c r="B19" i="3"/>
  <c r="C34" i="1"/>
  <c r="F34" i="1"/>
  <c r="B36" i="1"/>
  <c r="C36" i="1"/>
  <c r="F36" i="1"/>
  <c r="C17" i="1"/>
  <c r="C7" i="4" s="1"/>
  <c r="F17" i="1"/>
  <c r="F7" i="4" s="1"/>
  <c r="B42" i="1" l="1"/>
  <c r="B13" i="4"/>
  <c r="B9" i="4"/>
  <c r="B8" i="4"/>
  <c r="F42" i="1"/>
  <c r="F9" i="4"/>
  <c r="F8" i="4"/>
  <c r="F13" i="4"/>
  <c r="E42" i="1"/>
  <c r="E8" i="4"/>
  <c r="E13" i="4"/>
  <c r="E9" i="4"/>
  <c r="C42" i="1"/>
  <c r="C13" i="4"/>
  <c r="C8" i="4"/>
  <c r="C9" i="4"/>
  <c r="F29" i="3"/>
  <c r="B34" i="1"/>
  <c r="B40" i="1" s="1"/>
  <c r="B17" i="1"/>
  <c r="B7" i="4" s="1"/>
  <c r="E29" i="3"/>
  <c r="C40" i="1"/>
  <c r="F40" i="1"/>
  <c r="E40" i="1"/>
  <c r="C29" i="3"/>
  <c r="B29" i="3"/>
</calcChain>
</file>

<file path=xl/sharedStrings.xml><?xml version="1.0" encoding="utf-8"?>
<sst xmlns="http://schemas.openxmlformats.org/spreadsheetml/2006/main" count="87" uniqueCount="80">
  <si>
    <t>ASSETS</t>
  </si>
  <si>
    <t>NON CURRENT ASSETS</t>
  </si>
  <si>
    <t>CURRENT ASSETS</t>
  </si>
  <si>
    <t>Gross Profit</t>
  </si>
  <si>
    <t>Operating Profit</t>
  </si>
  <si>
    <t>Financial Expenses</t>
  </si>
  <si>
    <t>Share capital</t>
  </si>
  <si>
    <t>Retained earnings</t>
  </si>
  <si>
    <t>Acquisition of property,plant and equipment</t>
  </si>
  <si>
    <t>Cash paid to suppliers, employees and others</t>
  </si>
  <si>
    <t>Cash received from revenues</t>
  </si>
  <si>
    <t>FORTUNE SHOES LIMITED</t>
  </si>
  <si>
    <t>Property, plant &amp; equipment</t>
  </si>
  <si>
    <t>Capital work in progress</t>
  </si>
  <si>
    <t>Inventories</t>
  </si>
  <si>
    <t>Trade &amp; Other receivables</t>
  </si>
  <si>
    <t>Advance, deposit &amp; prepayments</t>
  </si>
  <si>
    <t>Cash &amp; cash equivalent</t>
  </si>
  <si>
    <t>Long term loan net off current maturity</t>
  </si>
  <si>
    <t>Deferred tax liability</t>
  </si>
  <si>
    <t>Current maturity of long term loan</t>
  </si>
  <si>
    <t>Short term borrowings</t>
  </si>
  <si>
    <t>Trade &amp; other payable</t>
  </si>
  <si>
    <t>Share money refundable</t>
  </si>
  <si>
    <t>Administrative &amp; selling expenses</t>
  </si>
  <si>
    <t>Foreign exchange gain/loss</t>
  </si>
  <si>
    <t>Current</t>
  </si>
  <si>
    <t>Deferred</t>
  </si>
  <si>
    <t>Income tax paid</t>
  </si>
  <si>
    <t>Payment for financial expenses</t>
  </si>
  <si>
    <t>Payment for capital work in progress</t>
  </si>
  <si>
    <t>Received/paid for advance for share of Bangladesh</t>
  </si>
  <si>
    <t>Shoes industries limited</t>
  </si>
  <si>
    <t>Issuance of share capital</t>
  </si>
  <si>
    <t>Net received /repayment in long term loan from bank</t>
  </si>
  <si>
    <t>Net received /repayment in short term loan from bank</t>
  </si>
  <si>
    <t>Received of share money deposit</t>
  </si>
  <si>
    <t xml:space="preserve"> </t>
  </si>
  <si>
    <t>Debt to Equity</t>
  </si>
  <si>
    <t>Current Ratio</t>
  </si>
  <si>
    <t>Operating Margin</t>
  </si>
  <si>
    <t>Share Money Deposit</t>
  </si>
  <si>
    <t>Creditors &amp; Accruals</t>
  </si>
  <si>
    <t>Profit (Interest) Payable</t>
  </si>
  <si>
    <t>Foreign Exchange Gain</t>
  </si>
  <si>
    <t>Balance Sheet</t>
  </si>
  <si>
    <t>As at year end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</si>
  <si>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</si>
  <si>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</si>
  <si>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</si>
  <si>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</si>
  <si>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</si>
  <si>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</si>
  <si>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</si>
  <si>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</si>
  <si>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</si>
  <si>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</si>
  <si>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</si>
  <si>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</si>
  <si>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Others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</si>
  <si>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</si>
  <si>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</si>
  <si>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</si>
  <si>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</si>
  <si>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</si>
  <si>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</si>
  <si>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</si>
  <si>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</si>
  <si>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</si>
  <si>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</si>
  <si>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</si>
  <si>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</si>
  <si>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</si>
  <si>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</si>
  <si>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</si>
  <si>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</si>
  <si>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</si>
  <si>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</si>
  <si>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</si>
  <si>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Effect of exchange rate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</si>
</sst>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2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2" fontId="1" fillId="0" borderId="0" xfId="0" applyNumberFormat="1" applyFont="1"/>
    <xf numFmtId="3" fontId="0" fillId="0" borderId="0" xfId="0" applyNumberFormat="1" applyFill="1"/>
    <xf numFmtId="4" fontId="1" fillId="0" borderId="0" xfId="0" applyNumberFormat="1" applyFont="1"/>
    <xf numFmtId="0" fontId="0" fillId="0" borderId="0" xfId="0" applyAlignment="1">
      <alignment horizontal="center"/>
    </xf>
    <xf numFmtId="4" fontId="1" fillId="0" borderId="0" xfId="0" applyNumberFormat="1" applyFont="1" applyFill="1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/>
    <xf numFmtId="0" fontId="0" fillId="0" borderId="0" xfId="0" applyFont="1" applyAlignment="1">
      <alignment horizontal="left"/>
    </xf>
    <xf numFmtId="3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10" fontId="0" fillId="0" borderId="0" xfId="2" applyNumberFormat="1" applyFont="1"/>
    <xf numFmtId="2" fontId="0" fillId="0" borderId="0" xfId="0" applyNumberFormat="1"/>
    <xf numFmtId="164" fontId="0" fillId="0" borderId="0" xfId="1" applyNumberFormat="1" applyFont="1"/>
    <xf numFmtId="164" fontId="1" fillId="0" borderId="3" xfId="1" applyNumberFormat="1" applyFont="1" applyBorder="1"/>
    <xf numFmtId="164" fontId="3" fillId="0" borderId="3" xfId="1" applyNumberFormat="1" applyFont="1" applyBorder="1"/>
    <xf numFmtId="164" fontId="1" fillId="0" borderId="0" xfId="1" applyNumberFormat="1" applyFont="1"/>
    <xf numFmtId="164" fontId="1" fillId="0" borderId="0" xfId="1" applyNumberFormat="1" applyFont="1" applyBorder="1"/>
    <xf numFmtId="164" fontId="1" fillId="0" borderId="0" xfId="1" applyNumberFormat="1" applyFont="1" applyFill="1"/>
    <xf numFmtId="164" fontId="0" fillId="0" borderId="0" xfId="1" applyNumberFormat="1" applyFont="1" applyFill="1"/>
    <xf numFmtId="164" fontId="0" fillId="0" borderId="0" xfId="1" applyNumberFormat="1" applyFont="1" applyBorder="1"/>
    <xf numFmtId="164" fontId="1" fillId="0" borderId="1" xfId="1" applyNumberFormat="1" applyFont="1" applyBorder="1"/>
    <xf numFmtId="164" fontId="0" fillId="0" borderId="0" xfId="1" applyNumberFormat="1" applyFont="1" applyFill="1" applyAlignment="1">
      <alignment horizontal="right"/>
    </xf>
    <xf numFmtId="164" fontId="0" fillId="0" borderId="0" xfId="1" applyNumberFormat="1" applyFont="1" applyFill="1" applyBorder="1"/>
    <xf numFmtId="0" fontId="2" fillId="0" borderId="0" xfId="0" applyNumberFormat="1" applyFont="1"/>
    <xf numFmtId="0" fontId="1" fillId="0" borderId="4" xfId="0" applyFont="1" applyBorder="1" applyAlignment="1">
      <alignment horizontal="left"/>
    </xf>
    <xf numFmtId="0" fontId="5" fillId="0" borderId="0" xfId="0" applyFont="1"/>
    <xf numFmtId="0" fontId="2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4" xfId="0" applyFont="1" applyBorder="1"/>
    <xf numFmtId="0" fontId="1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7"/>
  <sheetViews>
    <sheetView workbookViewId="0">
      <pane xSplit="1" ySplit="5" topLeftCell="B33" activePane="bottomRight" state="frozen"/>
      <selection pane="topRight" activeCell="B1" sqref="B1"/>
      <selection pane="bottomLeft" activeCell="A6" sqref="A6"/>
      <selection pane="bottomRight" activeCell="I39" sqref="I39"/>
    </sheetView>
  </sheetViews>
  <sheetFormatPr defaultRowHeight="15" x14ac:dyDescent="0.25"/>
  <cols>
    <col min="1" max="1" width="44.7109375" customWidth="1"/>
    <col min="2" max="2" width="16.42578125" customWidth="1"/>
    <col min="3" max="4" width="15.5703125" customWidth="1"/>
    <col min="5" max="5" width="16.42578125" customWidth="1"/>
    <col min="6" max="6" width="17.140625" customWidth="1"/>
    <col min="7" max="8" width="16.5703125" customWidth="1"/>
  </cols>
  <sheetData>
    <row r="1" spans="1:8" ht="15.75" x14ac:dyDescent="0.25">
      <c r="A1" s="4" t="s">
        <v>11</v>
      </c>
    </row>
    <row r="2" spans="1:8" ht="15.75" x14ac:dyDescent="0.25">
      <c r="A2" s="4" t="s">
        <v>45</v>
      </c>
    </row>
    <row r="3" spans="1:8" ht="15.75" x14ac:dyDescent="0.25">
      <c r="A3" s="4" t="s">
        <v>46</v>
      </c>
    </row>
    <row r="5" spans="1:8" ht="15.75" x14ac:dyDescent="0.25">
      <c r="B5" s="35">
        <v>2013</v>
      </c>
      <c r="C5" s="35">
        <v>2014</v>
      </c>
      <c r="D5" s="35">
        <v>2015</v>
      </c>
      <c r="E5" s="35">
        <v>2016</v>
      </c>
      <c r="F5" s="35">
        <v>2017</v>
      </c>
      <c r="G5" s="35">
        <v>2018</v>
      </c>
      <c r="H5" s="35">
        <v>2019</v>
      </c>
    </row>
    <row r="6" spans="1:8" x14ac:dyDescent="0.25">
      <c r="A6" s="36" t="s">
        <v>0</v>
      </c>
    </row>
    <row r="7" spans="1:8" x14ac:dyDescent="0.25">
      <c r="A7" s="37" t="s">
        <v>1</v>
      </c>
      <c r="B7" s="27">
        <f t="shared" ref="B7:H7" si="0">SUM(B8:B9)</f>
        <v>402778597</v>
      </c>
      <c r="C7" s="27">
        <f t="shared" si="0"/>
        <v>502703530</v>
      </c>
      <c r="D7" s="27">
        <f t="shared" si="0"/>
        <v>658826978</v>
      </c>
      <c r="E7" s="27">
        <f t="shared" si="0"/>
        <v>637432932</v>
      </c>
      <c r="F7" s="27">
        <f t="shared" si="0"/>
        <v>831578828</v>
      </c>
      <c r="G7" s="27">
        <f t="shared" si="0"/>
        <v>854433867</v>
      </c>
      <c r="H7" s="27">
        <f t="shared" si="0"/>
        <v>927027219</v>
      </c>
    </row>
    <row r="8" spans="1:8" x14ac:dyDescent="0.25">
      <c r="A8" t="s">
        <v>12</v>
      </c>
      <c r="B8" s="24">
        <v>402778597</v>
      </c>
      <c r="C8" s="24">
        <v>502703530</v>
      </c>
      <c r="D8" s="24">
        <v>619572839</v>
      </c>
      <c r="E8" s="24">
        <v>637432932</v>
      </c>
      <c r="F8" s="33">
        <v>630757905</v>
      </c>
      <c r="G8" s="24">
        <v>614134456</v>
      </c>
      <c r="H8" s="24">
        <v>750663514</v>
      </c>
    </row>
    <row r="9" spans="1:8" x14ac:dyDescent="0.25">
      <c r="A9" t="s">
        <v>13</v>
      </c>
      <c r="B9" s="24"/>
      <c r="C9" s="24"/>
      <c r="D9" s="24">
        <v>39254139</v>
      </c>
      <c r="E9" s="24">
        <v>0</v>
      </c>
      <c r="F9" s="24">
        <v>200820923</v>
      </c>
      <c r="G9" s="24">
        <v>240299411</v>
      </c>
      <c r="H9" s="24">
        <v>176363705</v>
      </c>
    </row>
    <row r="10" spans="1:8" x14ac:dyDescent="0.25">
      <c r="B10" s="24"/>
      <c r="C10" s="24"/>
      <c r="D10" s="24"/>
      <c r="E10" s="24"/>
      <c r="F10" s="24"/>
    </row>
    <row r="11" spans="1:8" x14ac:dyDescent="0.25">
      <c r="A11" s="37" t="s">
        <v>2</v>
      </c>
      <c r="B11" s="27">
        <f t="shared" ref="B11:H11" si="1">SUM(B12:B15)</f>
        <v>281898921</v>
      </c>
      <c r="C11" s="27">
        <f t="shared" si="1"/>
        <v>326995807</v>
      </c>
      <c r="D11" s="27">
        <f t="shared" si="1"/>
        <v>531244496</v>
      </c>
      <c r="E11" s="27">
        <f t="shared" si="1"/>
        <v>610743928</v>
      </c>
      <c r="F11" s="27">
        <f t="shared" si="1"/>
        <v>828492812</v>
      </c>
      <c r="G11" s="27">
        <f t="shared" si="1"/>
        <v>999491033</v>
      </c>
      <c r="H11" s="27">
        <f t="shared" si="1"/>
        <v>1164945436</v>
      </c>
    </row>
    <row r="12" spans="1:8" x14ac:dyDescent="0.25">
      <c r="A12" s="6" t="s">
        <v>14</v>
      </c>
      <c r="B12" s="24">
        <v>107162733</v>
      </c>
      <c r="C12" s="24">
        <v>117390583</v>
      </c>
      <c r="D12" s="24">
        <v>172754228</v>
      </c>
      <c r="E12" s="24">
        <v>220438718</v>
      </c>
      <c r="F12" s="24">
        <v>288429315</v>
      </c>
      <c r="G12" s="24">
        <v>394057262</v>
      </c>
      <c r="H12" s="24">
        <v>488264261</v>
      </c>
    </row>
    <row r="13" spans="1:8" x14ac:dyDescent="0.25">
      <c r="A13" s="6" t="s">
        <v>15</v>
      </c>
      <c r="B13" s="1">
        <v>165767061</v>
      </c>
      <c r="C13" s="1">
        <v>187382015</v>
      </c>
      <c r="D13" s="1">
        <v>313467591</v>
      </c>
      <c r="E13" s="24">
        <v>366220642</v>
      </c>
      <c r="F13" s="24">
        <v>492493719</v>
      </c>
      <c r="G13" s="24">
        <v>575029657</v>
      </c>
      <c r="H13" s="24">
        <v>618700347</v>
      </c>
    </row>
    <row r="14" spans="1:8" x14ac:dyDescent="0.25">
      <c r="A14" s="6" t="s">
        <v>16</v>
      </c>
      <c r="B14" s="1">
        <v>7910747</v>
      </c>
      <c r="C14" s="1">
        <v>14662270</v>
      </c>
      <c r="D14" s="1">
        <v>35872789</v>
      </c>
      <c r="E14" s="24">
        <v>7619532</v>
      </c>
      <c r="F14" s="24">
        <v>12046141</v>
      </c>
      <c r="G14" s="24">
        <v>22335654</v>
      </c>
      <c r="H14" s="24">
        <v>26279667</v>
      </c>
    </row>
    <row r="15" spans="1:8" x14ac:dyDescent="0.25">
      <c r="A15" s="6" t="s">
        <v>17</v>
      </c>
      <c r="B15" s="1">
        <v>1058380</v>
      </c>
      <c r="C15" s="1">
        <v>7560939</v>
      </c>
      <c r="D15" s="1">
        <v>9149888</v>
      </c>
      <c r="E15" s="24">
        <v>16465036</v>
      </c>
      <c r="F15" s="24">
        <v>35523637</v>
      </c>
      <c r="G15" s="24">
        <v>8068460</v>
      </c>
      <c r="H15" s="24">
        <v>31701161</v>
      </c>
    </row>
    <row r="16" spans="1:8" x14ac:dyDescent="0.25">
      <c r="B16" s="24"/>
      <c r="C16" s="24"/>
      <c r="D16" s="24"/>
      <c r="E16" s="24"/>
      <c r="F16" s="24"/>
    </row>
    <row r="17" spans="1:8" x14ac:dyDescent="0.25">
      <c r="A17" s="3"/>
      <c r="B17" s="27">
        <f t="shared" ref="B17:H17" si="2">SUM(B7,B11)</f>
        <v>684677518</v>
      </c>
      <c r="C17" s="27">
        <f t="shared" si="2"/>
        <v>829699337</v>
      </c>
      <c r="D17" s="27">
        <f t="shared" si="2"/>
        <v>1190071474</v>
      </c>
      <c r="E17" s="27">
        <f t="shared" si="2"/>
        <v>1248176860</v>
      </c>
      <c r="F17" s="27">
        <f t="shared" si="2"/>
        <v>1660071640</v>
      </c>
      <c r="G17" s="27">
        <f t="shared" si="2"/>
        <v>1853924900</v>
      </c>
      <c r="H17" s="27">
        <f t="shared" si="2"/>
        <v>2091972655</v>
      </c>
    </row>
    <row r="18" spans="1:8" x14ac:dyDescent="0.25">
      <c r="B18" s="24"/>
      <c r="C18" s="24"/>
      <c r="D18" s="24"/>
      <c r="E18" s="24"/>
      <c r="F18" s="24"/>
    </row>
    <row r="19" spans="1:8" ht="15.75" x14ac:dyDescent="0.25">
      <c r="A19" s="38" t="s">
        <v>47</v>
      </c>
      <c r="B19" s="27"/>
      <c r="C19" s="27"/>
      <c r="D19" s="27"/>
      <c r="E19" s="27"/>
      <c r="F19" s="27"/>
    </row>
    <row r="20" spans="1:8" ht="15.75" x14ac:dyDescent="0.25">
      <c r="A20" s="39" t="s">
        <v>48</v>
      </c>
      <c r="B20" s="24"/>
      <c r="C20" s="24"/>
      <c r="D20" s="24"/>
      <c r="E20" s="24"/>
      <c r="F20" s="24"/>
    </row>
    <row r="21" spans="1:8" x14ac:dyDescent="0.25">
      <c r="A21" s="37" t="s">
        <v>49</v>
      </c>
      <c r="B21" s="27">
        <f>SUM(B22:B24)</f>
        <v>523413431</v>
      </c>
      <c r="C21" s="27">
        <f t="shared" ref="C21:H21" si="3">SUM(C22:C24)</f>
        <v>552810991</v>
      </c>
      <c r="D21" s="27">
        <f t="shared" si="3"/>
        <v>712381898</v>
      </c>
      <c r="E21" s="27">
        <f t="shared" si="3"/>
        <v>57573810</v>
      </c>
      <c r="F21" s="27">
        <f t="shared" si="3"/>
        <v>59173993</v>
      </c>
      <c r="G21" s="27">
        <f t="shared" si="3"/>
        <v>41184423</v>
      </c>
      <c r="H21" s="27">
        <f t="shared" si="3"/>
        <v>45375079</v>
      </c>
    </row>
    <row r="22" spans="1:8" x14ac:dyDescent="0.25">
      <c r="A22" t="s">
        <v>18</v>
      </c>
      <c r="B22" s="24">
        <v>17639431</v>
      </c>
      <c r="C22" s="24">
        <v>30880991</v>
      </c>
      <c r="D22" s="24">
        <v>25830579</v>
      </c>
      <c r="E22" s="24">
        <v>17304101</v>
      </c>
      <c r="F22" s="24">
        <v>13526812</v>
      </c>
      <c r="G22" s="24">
        <v>5730043</v>
      </c>
      <c r="H22" s="24">
        <v>5354750</v>
      </c>
    </row>
    <row r="23" spans="1:8" x14ac:dyDescent="0.25">
      <c r="A23" t="s">
        <v>19</v>
      </c>
      <c r="B23" s="24"/>
      <c r="C23" s="24"/>
      <c r="D23" s="24">
        <v>32701319</v>
      </c>
      <c r="E23" s="24">
        <v>40269709</v>
      </c>
      <c r="F23" s="24">
        <v>45647181</v>
      </c>
      <c r="G23" s="24">
        <v>35454380</v>
      </c>
      <c r="H23" s="24">
        <v>40020329</v>
      </c>
    </row>
    <row r="24" spans="1:8" x14ac:dyDescent="0.25">
      <c r="A24" t="s">
        <v>41</v>
      </c>
      <c r="B24" s="24">
        <v>505774000</v>
      </c>
      <c r="C24" s="24">
        <v>521930000</v>
      </c>
      <c r="D24" s="24">
        <v>653850000</v>
      </c>
      <c r="E24" s="24"/>
      <c r="F24" s="24"/>
    </row>
    <row r="25" spans="1:8" x14ac:dyDescent="0.25">
      <c r="B25" s="24"/>
      <c r="C25" s="24"/>
      <c r="D25" s="24"/>
      <c r="E25" s="24"/>
      <c r="F25" s="24"/>
    </row>
    <row r="26" spans="1:8" x14ac:dyDescent="0.25">
      <c r="A26" s="37" t="s">
        <v>50</v>
      </c>
      <c r="B26" s="27">
        <f>SUM(B27:B32)</f>
        <v>75386222</v>
      </c>
      <c r="C26" s="27">
        <f t="shared" ref="C26:H26" si="4">SUM(C27:C32)</f>
        <v>109511383</v>
      </c>
      <c r="D26" s="27">
        <f t="shared" si="4"/>
        <v>171888148</v>
      </c>
      <c r="E26" s="27">
        <f t="shared" si="4"/>
        <v>119031710</v>
      </c>
      <c r="F26" s="27">
        <f t="shared" si="4"/>
        <v>122603842</v>
      </c>
      <c r="G26" s="27">
        <f t="shared" si="4"/>
        <v>119369393</v>
      </c>
      <c r="H26" s="27">
        <f t="shared" si="4"/>
        <v>137599493</v>
      </c>
    </row>
    <row r="27" spans="1:8" x14ac:dyDescent="0.25">
      <c r="A27" s="6" t="s">
        <v>20</v>
      </c>
      <c r="B27" s="24">
        <v>2020569</v>
      </c>
      <c r="C27" s="24">
        <v>2433090</v>
      </c>
      <c r="D27" s="24">
        <v>4915577</v>
      </c>
      <c r="E27" s="24">
        <v>3296019</v>
      </c>
      <c r="F27" s="24">
        <v>2576535</v>
      </c>
      <c r="G27" s="24">
        <v>1091437</v>
      </c>
      <c r="H27" s="24">
        <v>1019952</v>
      </c>
    </row>
    <row r="28" spans="1:8" x14ac:dyDescent="0.25">
      <c r="A28" s="6" t="s">
        <v>21</v>
      </c>
      <c r="B28" s="24">
        <v>20408382</v>
      </c>
      <c r="C28" s="24">
        <v>33576107</v>
      </c>
      <c r="D28" s="24">
        <v>28315316</v>
      </c>
      <c r="E28" s="24">
        <v>15057882</v>
      </c>
      <c r="F28" s="24">
        <v>16167024</v>
      </c>
      <c r="G28" s="24">
        <v>19143062</v>
      </c>
      <c r="H28" s="24">
        <v>17046418</v>
      </c>
    </row>
    <row r="29" spans="1:8" x14ac:dyDescent="0.25">
      <c r="A29" s="6" t="s">
        <v>22</v>
      </c>
      <c r="B29" s="24">
        <v>37512253</v>
      </c>
      <c r="C29" s="24">
        <v>47398227</v>
      </c>
      <c r="D29" s="24">
        <v>138657255</v>
      </c>
      <c r="E29" s="24">
        <v>100677809</v>
      </c>
      <c r="F29" s="24">
        <v>103499681</v>
      </c>
      <c r="G29" s="24">
        <v>98779139</v>
      </c>
      <c r="H29" s="24">
        <v>119177871</v>
      </c>
    </row>
    <row r="30" spans="1:8" x14ac:dyDescent="0.25">
      <c r="A30" s="6" t="s">
        <v>23</v>
      </c>
      <c r="B30" s="24"/>
      <c r="C30" s="24"/>
      <c r="D30" s="24"/>
      <c r="E30" s="24"/>
      <c r="F30" s="24">
        <v>360602</v>
      </c>
      <c r="G30" s="24">
        <v>355755</v>
      </c>
      <c r="H30" s="24">
        <v>355252</v>
      </c>
    </row>
    <row r="31" spans="1:8" x14ac:dyDescent="0.25">
      <c r="A31" s="6" t="s">
        <v>42</v>
      </c>
      <c r="B31" s="24">
        <v>12174030</v>
      </c>
      <c r="C31" s="24">
        <v>21118923</v>
      </c>
      <c r="D31" s="24"/>
      <c r="E31" s="24"/>
      <c r="F31" s="24"/>
    </row>
    <row r="32" spans="1:8" x14ac:dyDescent="0.25">
      <c r="A32" s="6" t="s">
        <v>43</v>
      </c>
      <c r="B32" s="24">
        <v>3270988</v>
      </c>
      <c r="C32" s="24">
        <v>4985036</v>
      </c>
      <c r="D32" s="24"/>
      <c r="E32" s="24"/>
      <c r="F32" s="24"/>
    </row>
    <row r="33" spans="1:8" x14ac:dyDescent="0.25">
      <c r="B33" s="24"/>
      <c r="C33" s="24"/>
      <c r="D33" s="24"/>
      <c r="E33" s="24"/>
      <c r="F33" s="24"/>
    </row>
    <row r="34" spans="1:8" x14ac:dyDescent="0.25">
      <c r="A34" s="3"/>
      <c r="B34" s="27">
        <f t="shared" ref="B34:H34" si="5">SUM(B21,B26)</f>
        <v>598799653</v>
      </c>
      <c r="C34" s="27">
        <f t="shared" si="5"/>
        <v>662322374</v>
      </c>
      <c r="D34" s="27">
        <f t="shared" si="5"/>
        <v>884270046</v>
      </c>
      <c r="E34" s="27">
        <f t="shared" si="5"/>
        <v>176605520</v>
      </c>
      <c r="F34" s="27">
        <f t="shared" si="5"/>
        <v>181777835</v>
      </c>
      <c r="G34" s="27">
        <f t="shared" si="5"/>
        <v>160553816</v>
      </c>
      <c r="H34" s="27">
        <f t="shared" si="5"/>
        <v>182974572</v>
      </c>
    </row>
    <row r="35" spans="1:8" x14ac:dyDescent="0.25">
      <c r="A35" s="3"/>
      <c r="B35" s="27"/>
      <c r="C35" s="27"/>
      <c r="D35" s="27"/>
      <c r="E35" s="27"/>
      <c r="F35" s="27"/>
      <c r="G35" s="27"/>
      <c r="H35" s="27"/>
    </row>
    <row r="36" spans="1:8" x14ac:dyDescent="0.25">
      <c r="A36" s="37" t="s">
        <v>51</v>
      </c>
      <c r="B36" s="27">
        <f t="shared" ref="B36:H36" si="6">SUM(B37:B38)</f>
        <v>85877865</v>
      </c>
      <c r="C36" s="27">
        <f t="shared" si="6"/>
        <v>167376963</v>
      </c>
      <c r="D36" s="27">
        <f t="shared" si="6"/>
        <v>305801428</v>
      </c>
      <c r="E36" s="27">
        <f t="shared" si="6"/>
        <v>1071571340</v>
      </c>
      <c r="F36" s="27">
        <f t="shared" si="6"/>
        <v>1478293805</v>
      </c>
      <c r="G36" s="27">
        <f t="shared" si="6"/>
        <v>1693371084</v>
      </c>
      <c r="H36" s="27">
        <f t="shared" si="6"/>
        <v>1908998083</v>
      </c>
    </row>
    <row r="37" spans="1:8" x14ac:dyDescent="0.25">
      <c r="A37" t="s">
        <v>6</v>
      </c>
      <c r="B37" s="24">
        <v>500000</v>
      </c>
      <c r="C37" s="24">
        <v>5500000</v>
      </c>
      <c r="D37" s="24">
        <v>96150000</v>
      </c>
      <c r="E37" s="24">
        <v>750000000</v>
      </c>
      <c r="F37" s="24">
        <v>970000000</v>
      </c>
      <c r="G37" s="24">
        <v>1086400000</v>
      </c>
      <c r="H37" s="24">
        <v>1249360000</v>
      </c>
    </row>
    <row r="38" spans="1:8" x14ac:dyDescent="0.25">
      <c r="A38" t="s">
        <v>7</v>
      </c>
      <c r="B38" s="24">
        <v>85377865</v>
      </c>
      <c r="C38" s="24">
        <v>161876963</v>
      </c>
      <c r="D38" s="24">
        <v>209651428</v>
      </c>
      <c r="E38" s="24">
        <v>321571340</v>
      </c>
      <c r="F38" s="24">
        <v>508293805</v>
      </c>
      <c r="G38" s="24">
        <v>606971084</v>
      </c>
      <c r="H38" s="24">
        <v>659638083</v>
      </c>
    </row>
    <row r="39" spans="1:8" x14ac:dyDescent="0.25">
      <c r="A39" s="3"/>
      <c r="B39" s="24"/>
      <c r="C39" s="30"/>
      <c r="D39" s="30"/>
      <c r="E39" s="30"/>
      <c r="F39" s="24"/>
    </row>
    <row r="40" spans="1:8" x14ac:dyDescent="0.25">
      <c r="A40" s="3"/>
      <c r="B40" s="27">
        <f t="shared" ref="B40:H40" si="7">SUM(B36,B34)</f>
        <v>684677518</v>
      </c>
      <c r="C40" s="27">
        <f t="shared" si="7"/>
        <v>829699337</v>
      </c>
      <c r="D40" s="27">
        <f t="shared" si="7"/>
        <v>1190071474</v>
      </c>
      <c r="E40" s="27">
        <f t="shared" si="7"/>
        <v>1248176860</v>
      </c>
      <c r="F40" s="27">
        <f t="shared" si="7"/>
        <v>1660071640</v>
      </c>
      <c r="G40" s="27">
        <f t="shared" si="7"/>
        <v>1853924900</v>
      </c>
      <c r="H40" s="27">
        <f t="shared" si="7"/>
        <v>2091972655</v>
      </c>
    </row>
    <row r="41" spans="1:8" x14ac:dyDescent="0.25">
      <c r="B41" s="1"/>
      <c r="C41" s="10"/>
      <c r="D41" s="10"/>
      <c r="E41" s="10"/>
      <c r="F41" s="1"/>
    </row>
    <row r="42" spans="1:8" x14ac:dyDescent="0.25">
      <c r="A42" s="40" t="s">
        <v>52</v>
      </c>
      <c r="B42" s="13">
        <f t="shared" ref="B42:G42" si="8">B36/(B37/10)</f>
        <v>1717.5572999999999</v>
      </c>
      <c r="C42" s="13">
        <f t="shared" si="8"/>
        <v>304.32175090909089</v>
      </c>
      <c r="D42" s="13">
        <f t="shared" si="8"/>
        <v>31.804620696827872</v>
      </c>
      <c r="E42" s="13">
        <f t="shared" si="8"/>
        <v>14.287617866666666</v>
      </c>
      <c r="F42" s="13">
        <f t="shared" si="8"/>
        <v>15.240142319587628</v>
      </c>
      <c r="G42" s="13">
        <f t="shared" si="8"/>
        <v>15.586994513991163</v>
      </c>
      <c r="H42" s="13">
        <f t="shared" ref="H42" si="9">H36/(H37/10)</f>
        <v>15.279807925657936</v>
      </c>
    </row>
    <row r="43" spans="1:8" x14ac:dyDescent="0.25">
      <c r="A43" s="40" t="s">
        <v>53</v>
      </c>
      <c r="B43" s="5">
        <f>B37/10</f>
        <v>50000</v>
      </c>
      <c r="C43" s="5">
        <f t="shared" ref="C43:G43" si="10">C37/10</f>
        <v>550000</v>
      </c>
      <c r="D43" s="5">
        <f t="shared" si="10"/>
        <v>9615000</v>
      </c>
      <c r="E43" s="5">
        <f t="shared" si="10"/>
        <v>75000000</v>
      </c>
      <c r="F43" s="5">
        <f t="shared" si="10"/>
        <v>97000000</v>
      </c>
      <c r="G43" s="5">
        <f t="shared" si="10"/>
        <v>108640000</v>
      </c>
      <c r="H43" s="5">
        <f t="shared" ref="H43" si="11">H37/10</f>
        <v>124936000</v>
      </c>
    </row>
    <row r="44" spans="1:8" x14ac:dyDescent="0.25">
      <c r="B44" s="3"/>
      <c r="C44" s="3"/>
      <c r="D44" s="3"/>
      <c r="E44" s="3"/>
    </row>
    <row r="45" spans="1:8" x14ac:dyDescent="0.25">
      <c r="B45" s="5"/>
      <c r="C45" s="5"/>
      <c r="D45" s="5"/>
      <c r="E45" s="5"/>
      <c r="F45" s="5"/>
    </row>
    <row r="46" spans="1:8" x14ac:dyDescent="0.25">
      <c r="E46" s="1"/>
    </row>
    <row r="47" spans="1:8" x14ac:dyDescent="0.25">
      <c r="B47" s="11"/>
      <c r="C47" s="3"/>
      <c r="D47" s="3"/>
      <c r="E47" s="3"/>
      <c r="F4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workbookViewId="0">
      <pane xSplit="1" ySplit="5" topLeftCell="E10" activePane="bottomRight" state="frozen"/>
      <selection pane="topRight" activeCell="B1" sqref="B1"/>
      <selection pane="bottomLeft" activeCell="A6" sqref="A6"/>
      <selection pane="bottomRight" activeCell="H26" sqref="H26"/>
    </sheetView>
  </sheetViews>
  <sheetFormatPr defaultRowHeight="15" x14ac:dyDescent="0.25"/>
  <cols>
    <col min="1" max="1" width="37" customWidth="1"/>
    <col min="2" max="3" width="14.7109375" bestFit="1" customWidth="1"/>
    <col min="4" max="4" width="14.5703125" customWidth="1"/>
    <col min="5" max="8" width="16.85546875" bestFit="1" customWidth="1"/>
    <col min="9" max="9" width="13.5703125" bestFit="1" customWidth="1"/>
  </cols>
  <sheetData>
    <row r="1" spans="1:9" ht="15.75" x14ac:dyDescent="0.25">
      <c r="A1" s="4" t="s">
        <v>11</v>
      </c>
    </row>
    <row r="2" spans="1:9" ht="15.75" x14ac:dyDescent="0.25">
      <c r="A2" s="4" t="s">
        <v>54</v>
      </c>
      <c r="B2" s="4"/>
      <c r="C2" s="4"/>
      <c r="D2" s="4"/>
      <c r="E2" s="20"/>
      <c r="F2" s="20"/>
    </row>
    <row r="3" spans="1:9" ht="15.75" x14ac:dyDescent="0.25">
      <c r="A3" s="4" t="s">
        <v>46</v>
      </c>
      <c r="B3" s="4"/>
      <c r="C3" s="4"/>
      <c r="D3" s="4"/>
      <c r="E3" s="20"/>
      <c r="F3" s="20"/>
    </row>
    <row r="4" spans="1:9" ht="15.75" x14ac:dyDescent="0.25">
      <c r="B4" s="4"/>
      <c r="C4" s="4"/>
      <c r="D4" s="4"/>
      <c r="E4" s="17"/>
      <c r="F4" s="2"/>
    </row>
    <row r="5" spans="1:9" ht="15.75" x14ac:dyDescent="0.25">
      <c r="A5" s="4"/>
      <c r="B5" s="35">
        <v>2013</v>
      </c>
      <c r="C5" s="35">
        <v>2014</v>
      </c>
      <c r="D5" s="35">
        <v>2015</v>
      </c>
      <c r="E5" s="35">
        <v>2016</v>
      </c>
      <c r="F5" s="35">
        <v>2017</v>
      </c>
      <c r="G5" s="35">
        <v>2018</v>
      </c>
      <c r="H5" s="35">
        <v>2018</v>
      </c>
      <c r="I5" s="18"/>
    </row>
    <row r="6" spans="1:9" x14ac:dyDescent="0.25">
      <c r="A6" s="40" t="s">
        <v>55</v>
      </c>
      <c r="B6" s="24">
        <v>514622695</v>
      </c>
      <c r="C6" s="24">
        <v>745868440</v>
      </c>
      <c r="D6" s="24">
        <v>915488698</v>
      </c>
      <c r="E6" s="24">
        <v>1003860261</v>
      </c>
      <c r="F6" s="24">
        <v>1428439660</v>
      </c>
      <c r="G6" s="24">
        <v>1378425988</v>
      </c>
      <c r="H6" s="24">
        <v>1540815769</v>
      </c>
      <c r="I6" s="1"/>
    </row>
    <row r="7" spans="1:9" x14ac:dyDescent="0.25">
      <c r="A7" t="s">
        <v>56</v>
      </c>
      <c r="B7" s="24">
        <v>425266701</v>
      </c>
      <c r="C7" s="24">
        <v>615079861</v>
      </c>
      <c r="D7" s="24">
        <v>753608282</v>
      </c>
      <c r="E7" s="24">
        <v>826893677</v>
      </c>
      <c r="F7" s="24">
        <v>1143962440</v>
      </c>
      <c r="G7" s="24">
        <v>1104016258</v>
      </c>
      <c r="H7" s="24">
        <v>1237104187</v>
      </c>
      <c r="I7" s="1"/>
    </row>
    <row r="8" spans="1:9" x14ac:dyDescent="0.25">
      <c r="A8" s="40" t="s">
        <v>3</v>
      </c>
      <c r="B8" s="25">
        <f t="shared" ref="B8:H8" si="0">B6-B7</f>
        <v>89355994</v>
      </c>
      <c r="C8" s="25">
        <f t="shared" si="0"/>
        <v>130788579</v>
      </c>
      <c r="D8" s="25">
        <f t="shared" si="0"/>
        <v>161880416</v>
      </c>
      <c r="E8" s="25">
        <f t="shared" si="0"/>
        <v>176966584</v>
      </c>
      <c r="F8" s="25">
        <f t="shared" si="0"/>
        <v>284477220</v>
      </c>
      <c r="G8" s="25">
        <f t="shared" si="0"/>
        <v>274409730</v>
      </c>
      <c r="H8" s="25">
        <f t="shared" si="0"/>
        <v>303711582</v>
      </c>
      <c r="I8" s="5"/>
    </row>
    <row r="9" spans="1:9" x14ac:dyDescent="0.25">
      <c r="B9" s="27"/>
      <c r="C9" s="27"/>
      <c r="D9" s="27"/>
      <c r="E9" s="27"/>
      <c r="F9" s="28"/>
      <c r="G9" s="5"/>
      <c r="H9" s="5"/>
      <c r="I9" s="5"/>
    </row>
    <row r="10" spans="1:9" x14ac:dyDescent="0.25">
      <c r="A10" s="40" t="s">
        <v>57</v>
      </c>
      <c r="B10" s="29">
        <f t="shared" ref="B10:H10" si="1">SUM(B11:B11)</f>
        <v>22395602</v>
      </c>
      <c r="C10" s="29">
        <f t="shared" si="1"/>
        <v>34186253</v>
      </c>
      <c r="D10" s="29">
        <f t="shared" si="1"/>
        <v>40917446</v>
      </c>
      <c r="E10" s="29">
        <f t="shared" si="1"/>
        <v>40351128</v>
      </c>
      <c r="F10" s="29">
        <f t="shared" si="1"/>
        <v>57317940</v>
      </c>
      <c r="G10" s="29">
        <f t="shared" si="1"/>
        <v>43105559</v>
      </c>
      <c r="H10" s="29">
        <f t="shared" si="1"/>
        <v>53830776</v>
      </c>
      <c r="I10" s="1"/>
    </row>
    <row r="11" spans="1:9" x14ac:dyDescent="0.25">
      <c r="A11" s="6" t="s">
        <v>24</v>
      </c>
      <c r="B11" s="30">
        <v>22395602</v>
      </c>
      <c r="C11" s="30">
        <v>34186253</v>
      </c>
      <c r="D11" s="30">
        <v>40917446</v>
      </c>
      <c r="E11" s="30">
        <v>40351128</v>
      </c>
      <c r="F11" s="30">
        <v>57317940</v>
      </c>
      <c r="G11" s="30">
        <v>43105559</v>
      </c>
      <c r="H11" s="30">
        <v>53830776</v>
      </c>
      <c r="I11" s="1"/>
    </row>
    <row r="12" spans="1:9" x14ac:dyDescent="0.25">
      <c r="A12" s="40" t="s">
        <v>4</v>
      </c>
      <c r="B12" s="25">
        <f t="shared" ref="B12:H12" si="2">B8-B10</f>
        <v>66960392</v>
      </c>
      <c r="C12" s="25">
        <f t="shared" si="2"/>
        <v>96602326</v>
      </c>
      <c r="D12" s="25">
        <f t="shared" si="2"/>
        <v>120962970</v>
      </c>
      <c r="E12" s="25">
        <f t="shared" si="2"/>
        <v>136615456</v>
      </c>
      <c r="F12" s="25">
        <f t="shared" si="2"/>
        <v>227159280</v>
      </c>
      <c r="G12" s="25">
        <f t="shared" si="2"/>
        <v>231304171</v>
      </c>
      <c r="H12" s="25">
        <f t="shared" si="2"/>
        <v>249880806</v>
      </c>
      <c r="I12" s="8"/>
    </row>
    <row r="13" spans="1:9" x14ac:dyDescent="0.25">
      <c r="A13" s="41" t="s">
        <v>58</v>
      </c>
      <c r="B13" s="28"/>
      <c r="C13" s="28"/>
      <c r="D13" s="28"/>
      <c r="E13" s="28"/>
      <c r="F13" s="28"/>
      <c r="G13" s="28"/>
      <c r="H13" s="28"/>
      <c r="I13" s="8"/>
    </row>
    <row r="14" spans="1:9" x14ac:dyDescent="0.25">
      <c r="A14" s="6" t="s">
        <v>5</v>
      </c>
      <c r="B14" s="31">
        <v>3296398</v>
      </c>
      <c r="C14" s="31">
        <v>7723955</v>
      </c>
      <c r="D14" s="31">
        <v>7857570</v>
      </c>
      <c r="E14" s="31">
        <v>6167677</v>
      </c>
      <c r="F14" s="31">
        <v>4078986</v>
      </c>
      <c r="G14" s="34">
        <v>2963316</v>
      </c>
      <c r="H14" s="34">
        <v>3396512</v>
      </c>
      <c r="I14" s="1"/>
    </row>
    <row r="15" spans="1:9" x14ac:dyDescent="0.25">
      <c r="A15" s="6" t="s">
        <v>25</v>
      </c>
      <c r="B15" s="31"/>
      <c r="C15" s="31"/>
      <c r="D15" s="31"/>
      <c r="E15" s="31">
        <v>459059</v>
      </c>
      <c r="F15" s="31">
        <v>744166</v>
      </c>
      <c r="G15">
        <v>2293894</v>
      </c>
      <c r="H15" s="34">
        <v>3291972</v>
      </c>
      <c r="I15" s="1"/>
    </row>
    <row r="16" spans="1:9" x14ac:dyDescent="0.25">
      <c r="A16" s="6" t="s">
        <v>59</v>
      </c>
      <c r="B16" s="31"/>
      <c r="C16" s="31"/>
      <c r="D16" s="31"/>
      <c r="E16" s="31"/>
      <c r="F16" s="31">
        <v>2756382</v>
      </c>
      <c r="G16">
        <v>306429</v>
      </c>
      <c r="I16" s="1"/>
    </row>
    <row r="17" spans="1:9" x14ac:dyDescent="0.25">
      <c r="A17" s="40" t="s">
        <v>60</v>
      </c>
      <c r="B17" s="25">
        <f t="shared" ref="B17:H17" si="3">B12-B14+B15+B16</f>
        <v>63663994</v>
      </c>
      <c r="C17" s="25">
        <f t="shared" si="3"/>
        <v>88878371</v>
      </c>
      <c r="D17" s="25">
        <f t="shared" si="3"/>
        <v>113105400</v>
      </c>
      <c r="E17" s="25">
        <f t="shared" si="3"/>
        <v>130906838</v>
      </c>
      <c r="F17" s="25">
        <f t="shared" si="3"/>
        <v>226580842</v>
      </c>
      <c r="G17" s="25">
        <f t="shared" si="3"/>
        <v>230941178</v>
      </c>
      <c r="H17" s="25">
        <f t="shared" si="3"/>
        <v>249776266</v>
      </c>
      <c r="I17" s="8"/>
    </row>
    <row r="18" spans="1:9" x14ac:dyDescent="0.25">
      <c r="A18" s="3"/>
      <c r="B18" s="28"/>
      <c r="C18" s="28"/>
      <c r="D18" s="28"/>
      <c r="E18" s="28"/>
      <c r="F18" s="28"/>
      <c r="G18" s="8"/>
      <c r="H18" s="8"/>
      <c r="I18" s="8"/>
    </row>
    <row r="19" spans="1:9" x14ac:dyDescent="0.25">
      <c r="A19" s="37" t="s">
        <v>61</v>
      </c>
      <c r="B19" s="28">
        <f t="shared" ref="B19:H19" si="4">SUM(B20:B21)</f>
        <v>3247023</v>
      </c>
      <c r="C19" s="28">
        <f t="shared" si="4"/>
        <v>7379273</v>
      </c>
      <c r="D19" s="28">
        <f t="shared" si="4"/>
        <v>19793444</v>
      </c>
      <c r="E19" s="28">
        <f t="shared" si="4"/>
        <v>22908696</v>
      </c>
      <c r="F19" s="28">
        <f t="shared" si="4"/>
        <v>39858377</v>
      </c>
      <c r="G19" s="28">
        <f t="shared" si="4"/>
        <v>28905951</v>
      </c>
      <c r="H19" s="28">
        <f t="shared" si="4"/>
        <v>31222034</v>
      </c>
    </row>
    <row r="20" spans="1:9" x14ac:dyDescent="0.25">
      <c r="A20" s="19" t="s">
        <v>26</v>
      </c>
      <c r="B20" s="31">
        <v>3247023</v>
      </c>
      <c r="C20" s="31">
        <v>7379273</v>
      </c>
      <c r="D20" s="31">
        <v>10629616</v>
      </c>
      <c r="E20" s="31">
        <v>15763079</v>
      </c>
      <c r="F20" s="31">
        <v>34480905</v>
      </c>
      <c r="G20" s="34">
        <v>26056700</v>
      </c>
      <c r="H20" s="34">
        <v>26656085</v>
      </c>
    </row>
    <row r="21" spans="1:9" x14ac:dyDescent="0.25">
      <c r="A21" s="19" t="s">
        <v>27</v>
      </c>
      <c r="B21" s="31"/>
      <c r="C21" s="31"/>
      <c r="D21" s="31">
        <v>9163828</v>
      </c>
      <c r="E21" s="31">
        <v>7145617</v>
      </c>
      <c r="F21" s="31">
        <v>5377472</v>
      </c>
      <c r="G21" s="34">
        <v>2849251</v>
      </c>
      <c r="H21" s="34">
        <v>4565949</v>
      </c>
    </row>
    <row r="22" spans="1:9" x14ac:dyDescent="0.25">
      <c r="A22" s="16"/>
      <c r="B22" s="31"/>
      <c r="C22" s="31"/>
      <c r="D22" s="31"/>
      <c r="E22" s="31"/>
      <c r="F22" s="31"/>
    </row>
    <row r="23" spans="1:9" x14ac:dyDescent="0.25">
      <c r="A23" s="40" t="s">
        <v>62</v>
      </c>
      <c r="B23" s="32">
        <f t="shared" ref="B23:H23" si="5">B17-B19</f>
        <v>60416971</v>
      </c>
      <c r="C23" s="32">
        <f t="shared" si="5"/>
        <v>81499098</v>
      </c>
      <c r="D23" s="32">
        <f t="shared" si="5"/>
        <v>93311956</v>
      </c>
      <c r="E23" s="32">
        <f t="shared" si="5"/>
        <v>107998142</v>
      </c>
      <c r="F23" s="32">
        <f t="shared" si="5"/>
        <v>186722465</v>
      </c>
      <c r="G23" s="32">
        <f t="shared" si="5"/>
        <v>202035227</v>
      </c>
      <c r="H23" s="32">
        <f t="shared" si="5"/>
        <v>218554232</v>
      </c>
      <c r="I23" s="8"/>
    </row>
    <row r="24" spans="1:9" x14ac:dyDescent="0.25">
      <c r="A24" s="3"/>
      <c r="B24" s="8"/>
      <c r="C24" s="8"/>
      <c r="D24" s="8"/>
      <c r="E24" s="8"/>
      <c r="F24" s="8"/>
    </row>
    <row r="25" spans="1:9" x14ac:dyDescent="0.25">
      <c r="A25" s="40" t="s">
        <v>63</v>
      </c>
      <c r="B25" s="21">
        <f>B23/('1'!B37/10)</f>
        <v>1208.33942</v>
      </c>
      <c r="C25" s="21">
        <f>C23/('1'!C37/10)</f>
        <v>148.18017818181818</v>
      </c>
      <c r="D25" s="21">
        <f>D23/('1'!D37/10)</f>
        <v>9.7048316172646913</v>
      </c>
      <c r="E25" s="21">
        <f>E23/('1'!E37/10)</f>
        <v>1.4399752266666668</v>
      </c>
      <c r="F25" s="21">
        <f>F23/('1'!F37/10)</f>
        <v>1.9249738659793814</v>
      </c>
      <c r="G25" s="21">
        <f>G23/('1'!G37/10)</f>
        <v>1.8596762426362297</v>
      </c>
      <c r="H25" s="21">
        <f>H23/('1'!H37/10)</f>
        <v>1.7493295127105077</v>
      </c>
      <c r="I25" s="3"/>
    </row>
    <row r="26" spans="1:9" x14ac:dyDescent="0.25">
      <c r="A26" s="41" t="s">
        <v>64</v>
      </c>
      <c r="B26" s="12">
        <v>50000</v>
      </c>
      <c r="C26" s="12">
        <v>550000</v>
      </c>
      <c r="D26" s="12">
        <v>9615000</v>
      </c>
      <c r="E26" s="12">
        <v>75000000</v>
      </c>
      <c r="F26" s="12">
        <v>97000000</v>
      </c>
      <c r="G26">
        <v>108640000</v>
      </c>
      <c r="H26">
        <v>108640001</v>
      </c>
    </row>
    <row r="48" spans="1:1" x14ac:dyDescent="0.25">
      <c r="A4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7"/>
  <sheetViews>
    <sheetView tabSelected="1" zoomScaleNormal="100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J32" sqref="J32"/>
    </sheetView>
  </sheetViews>
  <sheetFormatPr defaultRowHeight="15" x14ac:dyDescent="0.25"/>
  <cols>
    <col min="1" max="1" width="50.42578125" customWidth="1"/>
    <col min="2" max="2" width="14.85546875" bestFit="1" customWidth="1"/>
    <col min="3" max="4" width="14.42578125" customWidth="1"/>
    <col min="5" max="5" width="16.140625" bestFit="1" customWidth="1"/>
    <col min="6" max="8" width="15" bestFit="1" customWidth="1"/>
  </cols>
  <sheetData>
    <row r="1" spans="1:8" ht="15.75" x14ac:dyDescent="0.25">
      <c r="A1" s="4" t="s">
        <v>11</v>
      </c>
    </row>
    <row r="2" spans="1:8" ht="15.75" x14ac:dyDescent="0.25">
      <c r="A2" s="4" t="s">
        <v>65</v>
      </c>
      <c r="B2" s="4"/>
      <c r="C2" s="4"/>
      <c r="D2" s="4"/>
      <c r="E2" s="14"/>
      <c r="F2" s="2"/>
    </row>
    <row r="3" spans="1:8" ht="15.75" x14ac:dyDescent="0.25">
      <c r="A3" s="4" t="s">
        <v>46</v>
      </c>
      <c r="B3" s="4"/>
      <c r="C3" s="4"/>
      <c r="D3" s="4"/>
      <c r="E3" s="15"/>
      <c r="F3" s="15"/>
    </row>
    <row r="4" spans="1:8" ht="15.75" x14ac:dyDescent="0.25">
      <c r="B4" s="4"/>
      <c r="C4" s="4"/>
      <c r="D4" s="4"/>
      <c r="E4" s="14"/>
      <c r="F4" s="2"/>
    </row>
    <row r="5" spans="1:8" ht="15.75" x14ac:dyDescent="0.25">
      <c r="A5" s="4"/>
      <c r="B5" s="35">
        <v>2013</v>
      </c>
      <c r="C5" s="35">
        <v>2014</v>
      </c>
      <c r="D5" s="35">
        <v>2015</v>
      </c>
      <c r="E5" s="35">
        <v>2016</v>
      </c>
      <c r="F5" s="35">
        <v>2017</v>
      </c>
      <c r="G5" s="35">
        <v>2018</v>
      </c>
      <c r="H5" s="35">
        <v>2019</v>
      </c>
    </row>
    <row r="6" spans="1:8" x14ac:dyDescent="0.25">
      <c r="A6" s="40" t="s">
        <v>66</v>
      </c>
    </row>
    <row r="7" spans="1:8" x14ac:dyDescent="0.25">
      <c r="A7" t="s">
        <v>10</v>
      </c>
      <c r="B7" s="24">
        <v>391946297</v>
      </c>
      <c r="C7" s="24">
        <v>724253486</v>
      </c>
      <c r="D7" s="24">
        <v>789403122</v>
      </c>
      <c r="E7" s="24">
        <v>963591413</v>
      </c>
      <c r="F7" s="24">
        <v>1305667131</v>
      </c>
      <c r="G7" s="24">
        <v>1296196479</v>
      </c>
      <c r="H7" s="24">
        <v>1497145079</v>
      </c>
    </row>
    <row r="8" spans="1:8" x14ac:dyDescent="0.25">
      <c r="A8" s="6" t="s">
        <v>9</v>
      </c>
      <c r="B8" s="24">
        <v>-468990308</v>
      </c>
      <c r="C8" s="24">
        <v>-615570985</v>
      </c>
      <c r="D8" s="24">
        <v>-742988830</v>
      </c>
      <c r="E8" s="24">
        <v>-896119407</v>
      </c>
      <c r="F8" s="24">
        <v>-1234061748</v>
      </c>
      <c r="G8" s="24">
        <v>-1235720185</v>
      </c>
      <c r="H8" s="24">
        <v>-1325137581</v>
      </c>
    </row>
    <row r="9" spans="1:8" x14ac:dyDescent="0.25">
      <c r="A9" s="6" t="s">
        <v>28</v>
      </c>
      <c r="B9" s="24">
        <v>-3130142</v>
      </c>
      <c r="C9" s="24">
        <v>-5792887</v>
      </c>
      <c r="D9" s="24">
        <v>-5072337</v>
      </c>
      <c r="E9" s="24">
        <v>-14259494</v>
      </c>
      <c r="F9" s="24">
        <v>-20606888</v>
      </c>
      <c r="G9" s="24">
        <v>-9101806</v>
      </c>
      <c r="H9" s="24">
        <v>-7254755</v>
      </c>
    </row>
    <row r="10" spans="1:8" x14ac:dyDescent="0.25">
      <c r="A10" s="6" t="s">
        <v>44</v>
      </c>
      <c r="B10" s="24"/>
      <c r="C10" s="24"/>
      <c r="D10" s="24"/>
      <c r="E10" s="24"/>
      <c r="F10" s="24"/>
      <c r="G10" s="24">
        <v>2293894</v>
      </c>
      <c r="H10" s="24">
        <v>3291789</v>
      </c>
    </row>
    <row r="11" spans="1:8" x14ac:dyDescent="0.25">
      <c r="A11" s="6" t="s">
        <v>29</v>
      </c>
      <c r="B11" s="24">
        <v>-25410</v>
      </c>
      <c r="C11" s="24">
        <v>-6009907</v>
      </c>
      <c r="D11" s="24">
        <v>-7857570</v>
      </c>
      <c r="E11" s="24">
        <v>-6167677</v>
      </c>
      <c r="F11" s="24">
        <v>-4078986</v>
      </c>
      <c r="G11" s="24">
        <v>-2963316</v>
      </c>
      <c r="H11" s="24">
        <v>-3396512</v>
      </c>
    </row>
    <row r="12" spans="1:8" x14ac:dyDescent="0.25">
      <c r="A12" s="3"/>
      <c r="B12" s="25">
        <f t="shared" ref="B12:H12" si="0">SUM(B7:B11)</f>
        <v>-80199563</v>
      </c>
      <c r="C12" s="25">
        <f t="shared" si="0"/>
        <v>96879707</v>
      </c>
      <c r="D12" s="25">
        <f t="shared" si="0"/>
        <v>33484385</v>
      </c>
      <c r="E12" s="25">
        <f t="shared" si="0"/>
        <v>47044835</v>
      </c>
      <c r="F12" s="25">
        <f t="shared" si="0"/>
        <v>46919509</v>
      </c>
      <c r="G12" s="25">
        <f t="shared" si="0"/>
        <v>50705066</v>
      </c>
      <c r="H12" s="25">
        <f t="shared" si="0"/>
        <v>164648020</v>
      </c>
    </row>
    <row r="13" spans="1:8" x14ac:dyDescent="0.25">
      <c r="B13" s="24"/>
      <c r="C13" s="24"/>
      <c r="D13" s="24"/>
      <c r="E13" s="24"/>
      <c r="F13" s="24"/>
      <c r="G13" s="24"/>
      <c r="H13" s="24"/>
    </row>
    <row r="14" spans="1:8" x14ac:dyDescent="0.25">
      <c r="A14" s="40" t="s">
        <v>67</v>
      </c>
      <c r="B14" s="24"/>
      <c r="C14" s="24"/>
      <c r="D14" s="24"/>
      <c r="E14" s="24"/>
      <c r="F14" s="24"/>
      <c r="G14" s="24"/>
      <c r="H14" s="24"/>
    </row>
    <row r="15" spans="1:8" x14ac:dyDescent="0.25">
      <c r="A15" t="s">
        <v>8</v>
      </c>
      <c r="B15" s="24">
        <v>-159160036</v>
      </c>
      <c r="C15" s="24">
        <v>-133354953</v>
      </c>
      <c r="D15" s="24">
        <v>-160397546</v>
      </c>
      <c r="E15" s="24">
        <v>-36989408</v>
      </c>
      <c r="F15" s="24">
        <v>-44012956</v>
      </c>
      <c r="G15" s="24">
        <v>-9503516</v>
      </c>
      <c r="H15" s="24">
        <v>-10741970</v>
      </c>
    </row>
    <row r="16" spans="1:8" x14ac:dyDescent="0.25">
      <c r="A16" s="6" t="s">
        <v>30</v>
      </c>
      <c r="B16" s="24"/>
      <c r="C16" s="24"/>
      <c r="D16" s="24">
        <v>-39254139</v>
      </c>
      <c r="E16" s="24">
        <v>0</v>
      </c>
      <c r="F16" s="24">
        <v>-200820923</v>
      </c>
      <c r="G16" s="24">
        <v>-62346052</v>
      </c>
      <c r="H16" s="24">
        <v>-127729608</v>
      </c>
    </row>
    <row r="17" spans="1:9" x14ac:dyDescent="0.25">
      <c r="A17" t="s">
        <v>31</v>
      </c>
      <c r="B17" s="24"/>
      <c r="C17" s="24"/>
      <c r="D17" s="24">
        <v>-20000000</v>
      </c>
      <c r="E17" s="24">
        <v>0</v>
      </c>
      <c r="F17" s="24">
        <v>0</v>
      </c>
      <c r="G17" s="24"/>
      <c r="H17" s="24"/>
    </row>
    <row r="18" spans="1:9" x14ac:dyDescent="0.25">
      <c r="A18" s="6" t="s">
        <v>32</v>
      </c>
      <c r="B18" s="24"/>
      <c r="C18" s="24"/>
      <c r="D18" s="24"/>
      <c r="E18" s="24">
        <v>20000000</v>
      </c>
      <c r="F18" s="24">
        <v>0</v>
      </c>
      <c r="G18" s="24"/>
      <c r="H18" s="24"/>
    </row>
    <row r="19" spans="1:9" x14ac:dyDescent="0.25">
      <c r="A19" s="3"/>
      <c r="B19" s="25">
        <f t="shared" ref="B19:H19" si="1">SUM(B15:B18)</f>
        <v>-159160036</v>
      </c>
      <c r="C19" s="25">
        <f t="shared" si="1"/>
        <v>-133354953</v>
      </c>
      <c r="D19" s="25">
        <f t="shared" si="1"/>
        <v>-219651685</v>
      </c>
      <c r="E19" s="25">
        <f t="shared" si="1"/>
        <v>-16989408</v>
      </c>
      <c r="F19" s="25">
        <f t="shared" si="1"/>
        <v>-244833879</v>
      </c>
      <c r="G19" s="25">
        <f t="shared" si="1"/>
        <v>-71849568</v>
      </c>
      <c r="H19" s="25">
        <f t="shared" si="1"/>
        <v>-138471578</v>
      </c>
    </row>
    <row r="20" spans="1:9" x14ac:dyDescent="0.25">
      <c r="B20" s="24"/>
      <c r="C20" s="24"/>
      <c r="D20" s="24"/>
      <c r="E20" s="24"/>
      <c r="F20" s="24"/>
      <c r="G20" s="24"/>
      <c r="H20" s="24"/>
    </row>
    <row r="21" spans="1:9" x14ac:dyDescent="0.25">
      <c r="A21" s="40" t="s">
        <v>68</v>
      </c>
      <c r="B21" s="24"/>
      <c r="C21" s="24"/>
      <c r="D21" s="24"/>
      <c r="E21" s="24"/>
      <c r="F21" s="24"/>
      <c r="G21" s="24"/>
      <c r="H21" s="24"/>
    </row>
    <row r="22" spans="1:9" x14ac:dyDescent="0.25">
      <c r="A22" s="6" t="s">
        <v>33</v>
      </c>
      <c r="B22" s="24"/>
      <c r="C22" s="24"/>
      <c r="D22" s="24">
        <v>68650000</v>
      </c>
      <c r="E22" s="24">
        <v>653850000</v>
      </c>
      <c r="F22" s="24">
        <v>220000000</v>
      </c>
      <c r="H22" s="24"/>
    </row>
    <row r="23" spans="1:9" x14ac:dyDescent="0.25">
      <c r="A23" s="6" t="s">
        <v>35</v>
      </c>
      <c r="B23" s="24">
        <v>20408382</v>
      </c>
      <c r="C23" s="24">
        <v>13167725</v>
      </c>
      <c r="D23" s="24">
        <v>-7037016</v>
      </c>
      <c r="E23" s="24">
        <v>-12858894</v>
      </c>
      <c r="F23" s="24">
        <v>1109142</v>
      </c>
      <c r="G23" s="24">
        <v>2976038</v>
      </c>
      <c r="H23" s="24">
        <v>-2096644</v>
      </c>
    </row>
    <row r="24" spans="1:9" x14ac:dyDescent="0.25">
      <c r="A24" s="6" t="s">
        <v>34</v>
      </c>
      <c r="B24" s="24">
        <v>19660000</v>
      </c>
      <c r="C24" s="24">
        <v>13654081</v>
      </c>
      <c r="D24" s="24">
        <v>-5776736</v>
      </c>
      <c r="E24" s="24">
        <v>-9529094</v>
      </c>
      <c r="F24" s="24">
        <v>-4496773</v>
      </c>
      <c r="G24" s="24">
        <v>-9281867</v>
      </c>
      <c r="H24" s="24">
        <v>-446778</v>
      </c>
    </row>
    <row r="25" spans="1:9" x14ac:dyDescent="0.25">
      <c r="A25" s="6" t="s">
        <v>36</v>
      </c>
      <c r="B25" s="24">
        <v>199600000</v>
      </c>
      <c r="C25" s="24">
        <v>16156000</v>
      </c>
      <c r="D25" s="24">
        <v>131920000</v>
      </c>
      <c r="E25" s="24">
        <v>-653850000</v>
      </c>
      <c r="F25" s="24">
        <v>0</v>
      </c>
      <c r="G25" s="24"/>
      <c r="H25" s="24"/>
    </row>
    <row r="26" spans="1:9" x14ac:dyDescent="0.25">
      <c r="A26" s="6" t="s">
        <v>23</v>
      </c>
      <c r="B26" s="24"/>
      <c r="C26" s="24"/>
      <c r="D26" s="24"/>
      <c r="E26" s="24">
        <v>0</v>
      </c>
      <c r="F26" s="24">
        <v>0</v>
      </c>
      <c r="G26" s="24">
        <v>-4847</v>
      </c>
      <c r="H26" s="24">
        <v>-503</v>
      </c>
    </row>
    <row r="27" spans="1:9" x14ac:dyDescent="0.25">
      <c r="A27" s="3"/>
      <c r="B27" s="26">
        <f t="shared" ref="B27:H27" si="2">SUM(B22:B26)</f>
        <v>239668382</v>
      </c>
      <c r="C27" s="26">
        <f t="shared" si="2"/>
        <v>42977806</v>
      </c>
      <c r="D27" s="26">
        <f t="shared" si="2"/>
        <v>187756248</v>
      </c>
      <c r="E27" s="26">
        <f t="shared" si="2"/>
        <v>-22387988</v>
      </c>
      <c r="F27" s="26">
        <f t="shared" si="2"/>
        <v>216612369</v>
      </c>
      <c r="G27" s="26">
        <f t="shared" si="2"/>
        <v>-6310676</v>
      </c>
      <c r="H27" s="26">
        <f t="shared" si="2"/>
        <v>-2543925</v>
      </c>
    </row>
    <row r="28" spans="1:9" x14ac:dyDescent="0.25">
      <c r="B28" s="24"/>
      <c r="C28" s="24"/>
      <c r="D28" s="24"/>
      <c r="E28" s="24"/>
      <c r="F28" s="24"/>
      <c r="G28" s="24"/>
      <c r="H28" s="24"/>
    </row>
    <row r="29" spans="1:9" x14ac:dyDescent="0.25">
      <c r="A29" s="3" t="s">
        <v>69</v>
      </c>
      <c r="B29" s="27">
        <f t="shared" ref="B29:H29" si="3">SUM(B12,B19,B27)</f>
        <v>308783</v>
      </c>
      <c r="C29" s="27">
        <f t="shared" si="3"/>
        <v>6502560</v>
      </c>
      <c r="D29" s="27">
        <f t="shared" si="3"/>
        <v>1588948</v>
      </c>
      <c r="E29" s="27">
        <f t="shared" si="3"/>
        <v>7667439</v>
      </c>
      <c r="F29" s="27">
        <f t="shared" si="3"/>
        <v>18697999</v>
      </c>
      <c r="G29" s="27">
        <f t="shared" si="3"/>
        <v>-27455178</v>
      </c>
      <c r="H29" s="27">
        <f t="shared" si="3"/>
        <v>23632517</v>
      </c>
    </row>
    <row r="30" spans="1:9" x14ac:dyDescent="0.25">
      <c r="A30" s="41" t="s">
        <v>70</v>
      </c>
      <c r="B30" s="24">
        <v>749597</v>
      </c>
      <c r="C30" s="24">
        <v>1058380</v>
      </c>
      <c r="D30" s="24">
        <v>7560939</v>
      </c>
      <c r="E30" s="24">
        <v>8797597</v>
      </c>
      <c r="F30" s="24">
        <v>16465036</v>
      </c>
      <c r="G30" s="24">
        <v>35523637</v>
      </c>
      <c r="H30" s="24">
        <v>8068460</v>
      </c>
    </row>
    <row r="31" spans="1:9" x14ac:dyDescent="0.25">
      <c r="A31" s="40" t="s">
        <v>79</v>
      </c>
      <c r="B31" s="24"/>
      <c r="C31" s="24"/>
      <c r="D31" s="24"/>
      <c r="E31" s="24"/>
      <c r="F31" s="24"/>
      <c r="G31" s="24"/>
      <c r="H31" s="24">
        <v>183</v>
      </c>
    </row>
    <row r="32" spans="1:9" x14ac:dyDescent="0.25">
      <c r="A32" s="40" t="s">
        <v>71</v>
      </c>
      <c r="B32" s="27">
        <f t="shared" ref="B32:G32" si="4">SUM(B29:B31)</f>
        <v>1058380</v>
      </c>
      <c r="C32" s="27">
        <f t="shared" si="4"/>
        <v>7560940</v>
      </c>
      <c r="D32" s="27">
        <f t="shared" si="4"/>
        <v>9149887</v>
      </c>
      <c r="E32" s="27">
        <f t="shared" si="4"/>
        <v>16465036</v>
      </c>
      <c r="F32" s="27">
        <f t="shared" si="4"/>
        <v>35163035</v>
      </c>
      <c r="G32" s="27">
        <f t="shared" si="4"/>
        <v>8068459</v>
      </c>
      <c r="H32" s="27">
        <f>SUM(H29:H31)</f>
        <v>31701160</v>
      </c>
      <c r="I32" s="27">
        <f t="shared" ref="I32" si="5">SUM(I29:I30)</f>
        <v>0</v>
      </c>
    </row>
    <row r="33" spans="1:8" x14ac:dyDescent="0.25">
      <c r="B33" s="27"/>
      <c r="C33" s="27"/>
      <c r="D33" s="27"/>
      <c r="E33" s="27"/>
      <c r="F33" s="27"/>
      <c r="G33" s="24"/>
      <c r="H33" s="24"/>
    </row>
    <row r="34" spans="1:8" x14ac:dyDescent="0.25">
      <c r="B34" s="24"/>
      <c r="C34" s="24"/>
      <c r="D34" s="24"/>
      <c r="E34" s="24"/>
      <c r="F34" s="24"/>
      <c r="G34" s="24"/>
      <c r="H34" s="24"/>
    </row>
    <row r="35" spans="1:8" x14ac:dyDescent="0.25">
      <c r="E35" t="s">
        <v>37</v>
      </c>
    </row>
    <row r="36" spans="1:8" x14ac:dyDescent="0.25">
      <c r="A36" s="40" t="s">
        <v>72</v>
      </c>
      <c r="B36" s="9">
        <f>B12/('1'!B37/10)</f>
        <v>-1603.99126</v>
      </c>
      <c r="C36" s="9">
        <f>C12/('1'!C37/10)</f>
        <v>176.14492181818181</v>
      </c>
      <c r="D36" s="9">
        <f>D12/('1'!D37/10)</f>
        <v>3.4825153406136247</v>
      </c>
      <c r="E36" s="9">
        <f>E12/('1'!E37/10)</f>
        <v>0.62726446666666669</v>
      </c>
      <c r="F36" s="9">
        <f>F12/('1'!F37/10)</f>
        <v>0.48370627835051544</v>
      </c>
      <c r="G36" s="9">
        <f>G12/('1'!G37/10)</f>
        <v>0.46672557069219439</v>
      </c>
      <c r="H36" s="9">
        <f>H12/('1'!H37/10)</f>
        <v>1.3178589037587245</v>
      </c>
    </row>
    <row r="37" spans="1:8" x14ac:dyDescent="0.25">
      <c r="A37" s="40" t="s">
        <v>73</v>
      </c>
      <c r="B37">
        <v>50000</v>
      </c>
      <c r="C37">
        <v>550000</v>
      </c>
      <c r="D37">
        <v>9615000</v>
      </c>
      <c r="E37">
        <v>75000000</v>
      </c>
      <c r="F37">
        <v>97000000</v>
      </c>
      <c r="G37">
        <v>108640000</v>
      </c>
      <c r="H37">
        <v>108640001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8" sqref="C18"/>
    </sheetView>
  </sheetViews>
  <sheetFormatPr defaultRowHeight="15" x14ac:dyDescent="0.25"/>
  <cols>
    <col min="1" max="1" width="16.5703125" bestFit="1" customWidth="1"/>
    <col min="5" max="6" width="9.5703125" bestFit="1" customWidth="1"/>
  </cols>
  <sheetData>
    <row r="1" spans="1:7" ht="15.75" x14ac:dyDescent="0.25">
      <c r="A1" s="4" t="s">
        <v>11</v>
      </c>
    </row>
    <row r="2" spans="1:7" x14ac:dyDescent="0.25">
      <c r="A2" s="3" t="s">
        <v>74</v>
      </c>
    </row>
    <row r="3" spans="1:7" ht="15.75" x14ac:dyDescent="0.25">
      <c r="A3" s="4" t="s">
        <v>46</v>
      </c>
    </row>
    <row r="6" spans="1:7" x14ac:dyDescent="0.25">
      <c r="A6" s="3"/>
      <c r="B6">
        <v>2013</v>
      </c>
      <c r="C6">
        <v>2014</v>
      </c>
      <c r="D6">
        <v>2015</v>
      </c>
      <c r="E6">
        <v>2016</v>
      </c>
      <c r="F6">
        <v>2017</v>
      </c>
      <c r="G6">
        <v>2018</v>
      </c>
    </row>
    <row r="7" spans="1:7" x14ac:dyDescent="0.25">
      <c r="A7" t="s">
        <v>75</v>
      </c>
      <c r="B7" s="22">
        <f>'2'!B23/'1'!B17</f>
        <v>8.8241499701177575E-2</v>
      </c>
      <c r="C7" s="22">
        <f>'2'!C23/'1'!C17</f>
        <v>9.8227266632129412E-2</v>
      </c>
      <c r="D7" s="22">
        <f>'2'!D23/'1'!D17</f>
        <v>7.8408699005585947E-2</v>
      </c>
      <c r="E7" s="22">
        <f>'2'!E23/'1'!E17</f>
        <v>8.6524710929186746E-2</v>
      </c>
      <c r="F7" s="22">
        <f>'2'!F23/'1'!F17</f>
        <v>0.11247855845546521</v>
      </c>
      <c r="G7" s="22">
        <f>'2'!G23/'1'!G17</f>
        <v>0.108977028681151</v>
      </c>
    </row>
    <row r="8" spans="1:7" x14ac:dyDescent="0.25">
      <c r="A8" t="s">
        <v>76</v>
      </c>
      <c r="B8" s="22">
        <f>'2'!B23/'1'!B36</f>
        <v>0.70352204261249396</v>
      </c>
      <c r="C8" s="22">
        <f>'2'!C23/'1'!C36</f>
        <v>0.48691944541973797</v>
      </c>
      <c r="D8" s="22">
        <f>'2'!D23/'1'!D36</f>
        <v>0.30513904598247987</v>
      </c>
      <c r="E8" s="22">
        <f>'2'!E23/'1'!E36</f>
        <v>0.10078483622005045</v>
      </c>
      <c r="F8" s="22">
        <f>'2'!F23/'1'!F36</f>
        <v>0.12630944157951066</v>
      </c>
      <c r="G8" s="22">
        <f>'2'!G23/'1'!G36</f>
        <v>0.11930948207923929</v>
      </c>
    </row>
    <row r="9" spans="1:7" x14ac:dyDescent="0.25">
      <c r="A9" t="s">
        <v>38</v>
      </c>
      <c r="B9" s="22">
        <f>'1'!B22/'1'!B36</f>
        <v>0.20540136855987279</v>
      </c>
      <c r="C9" s="22">
        <f>'1'!C22/'1'!C36</f>
        <v>0.18449964945295369</v>
      </c>
      <c r="D9" s="22">
        <f>'1'!D22/'1'!D36</f>
        <v>8.4468470827415501E-2</v>
      </c>
      <c r="E9" s="22">
        <f>'1'!E22/'1'!E36</f>
        <v>1.614834248926441E-2</v>
      </c>
      <c r="F9" s="22">
        <f>'1'!F22/'1'!F36</f>
        <v>9.1502866035483386E-3</v>
      </c>
      <c r="G9" s="22">
        <f>'1'!G22/'1'!G36</f>
        <v>3.3838082238092592E-3</v>
      </c>
    </row>
    <row r="10" spans="1:7" x14ac:dyDescent="0.25">
      <c r="A10" t="s">
        <v>39</v>
      </c>
      <c r="B10">
        <f>'1'!B11/'1'!B26</f>
        <v>3.7393957877342627</v>
      </c>
      <c r="C10">
        <f>'1'!C11/'1'!C26</f>
        <v>2.9859526748922529</v>
      </c>
      <c r="D10">
        <f>'1'!D11/'1'!D26</f>
        <v>3.0906406414943746</v>
      </c>
      <c r="E10" s="23">
        <f>'1'!E11/'1'!E26</f>
        <v>5.1309346727859326</v>
      </c>
      <c r="F10" s="23">
        <f>'1'!F11/'1'!F26</f>
        <v>6.7574783830999356</v>
      </c>
      <c r="G10" s="23">
        <f>'1'!G11/'1'!G26</f>
        <v>8.373093033990715</v>
      </c>
    </row>
    <row r="11" spans="1:7" x14ac:dyDescent="0.25">
      <c r="A11" t="s">
        <v>77</v>
      </c>
      <c r="B11" s="22">
        <f>'2'!B23/'2'!B6</f>
        <v>0.11740051806304423</v>
      </c>
      <c r="C11" s="22">
        <f>'2'!C23/'2'!C6</f>
        <v>0.10926739037248982</v>
      </c>
      <c r="D11" s="22">
        <f>'2'!D23/'2'!D6</f>
        <v>0.10192584157931352</v>
      </c>
      <c r="E11" s="22">
        <f>'2'!E23/'2'!E6</f>
        <v>0.10758284414248767</v>
      </c>
      <c r="F11" s="22">
        <f>'2'!F23/'2'!F6</f>
        <v>0.13071778264683578</v>
      </c>
      <c r="G11" s="22">
        <f>'2'!G23/'2'!G6</f>
        <v>0.1465695138939879</v>
      </c>
    </row>
    <row r="12" spans="1:7" x14ac:dyDescent="0.25">
      <c r="A12" t="s">
        <v>40</v>
      </c>
      <c r="B12" s="22">
        <f>'2'!B12/'2'!B6</f>
        <v>0.13011550530238469</v>
      </c>
      <c r="C12" s="22">
        <f>'2'!C12/'2'!C6</f>
        <v>0.12951657533599356</v>
      </c>
      <c r="D12" s="22">
        <f>'2'!D12/'2'!D6</f>
        <v>0.13212939740737248</v>
      </c>
      <c r="E12" s="22">
        <f>'2'!E12/'2'!E6</f>
        <v>0.13609011264566831</v>
      </c>
      <c r="F12" s="22">
        <f>'2'!F12/'2'!F6</f>
        <v>0.15902616425533858</v>
      </c>
      <c r="G12" s="22">
        <f>'2'!G12/'2'!G6</f>
        <v>0.1678031124004026</v>
      </c>
    </row>
    <row r="13" spans="1:7" x14ac:dyDescent="0.25">
      <c r="A13" t="s">
        <v>78</v>
      </c>
      <c r="B13" s="22">
        <f>'2'!B23/('1'!B36+'1'!B22)</f>
        <v>0.58364131729252278</v>
      </c>
      <c r="C13" s="22">
        <f>'2'!C23/('1'!C36+'1'!C22)</f>
        <v>0.41107605700399791</v>
      </c>
      <c r="D13" s="22">
        <f>'2'!D23/('1'!D36+'1'!D22)</f>
        <v>0.28137198470110275</v>
      </c>
      <c r="E13" s="22">
        <f>'2'!E23/('1'!E36+'1'!E22)</f>
        <v>9.9183192065399883E-2</v>
      </c>
      <c r="F13" s="22">
        <f>'2'!F23/('1'!F36+'1'!F22)</f>
        <v>0.12516415370065903</v>
      </c>
      <c r="G13" s="22">
        <f>'2'!G23/('1'!G36+'1'!G22)</f>
        <v>0.11890712317796021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2020-04-12T16:05:36Z</dcterms:modified>
</cp:coreProperties>
</file>