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Ceramic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30" i="1"/>
  <c r="H9" i="4" s="1"/>
  <c r="I24" i="1"/>
  <c r="I20" i="1"/>
  <c r="I12" i="1"/>
  <c r="I6" i="1"/>
  <c r="I54" i="1"/>
  <c r="I33" i="3" s="1"/>
  <c r="I53" i="1"/>
  <c r="I9" i="2"/>
  <c r="I7" i="2"/>
  <c r="I26" i="3"/>
  <c r="I18" i="3"/>
  <c r="I11" i="3"/>
  <c r="I32" i="3" s="1"/>
  <c r="I31" i="2" l="1"/>
  <c r="I28" i="3"/>
  <c r="I30" i="3" s="1"/>
  <c r="I12" i="2"/>
  <c r="H11" i="4" s="1"/>
  <c r="I19" i="2"/>
  <c r="I22" i="2" s="1"/>
  <c r="I27" i="2" s="1"/>
  <c r="H6" i="4" s="1"/>
  <c r="H8" i="4"/>
  <c r="I38" i="1"/>
  <c r="I51" i="1" s="1"/>
  <c r="B7" i="2"/>
  <c r="H10" i="4" l="1"/>
  <c r="I30" i="2"/>
  <c r="H7" i="4"/>
  <c r="H12" i="4"/>
  <c r="C54" i="1"/>
  <c r="D54" i="1"/>
  <c r="E54" i="1"/>
  <c r="F54" i="1"/>
  <c r="G54" i="1"/>
  <c r="H54" i="1"/>
  <c r="B54" i="1"/>
  <c r="F33" i="3" l="1"/>
  <c r="F31" i="2"/>
  <c r="B33" i="3"/>
  <c r="B31" i="2"/>
  <c r="E33" i="3"/>
  <c r="E31" i="2"/>
  <c r="H33" i="3"/>
  <c r="H31" i="2"/>
  <c r="D33" i="3"/>
  <c r="D31" i="2"/>
  <c r="G33" i="3"/>
  <c r="G31" i="2"/>
  <c r="C33" i="3"/>
  <c r="C31" i="2"/>
  <c r="G26" i="3"/>
  <c r="H26" i="3"/>
  <c r="G18" i="3"/>
  <c r="H18" i="3"/>
  <c r="H11" i="3"/>
  <c r="H32" i="3" s="1"/>
  <c r="G11" i="3"/>
  <c r="G32" i="3" s="1"/>
  <c r="G9" i="2"/>
  <c r="H9" i="2"/>
  <c r="G7" i="2"/>
  <c r="H7" i="2"/>
  <c r="H30" i="1"/>
  <c r="H24" i="1"/>
  <c r="H41" i="1"/>
  <c r="H53" i="1" s="1"/>
  <c r="H12" i="1"/>
  <c r="H6" i="1"/>
  <c r="C7" i="2"/>
  <c r="D7" i="2"/>
  <c r="E7" i="2"/>
  <c r="F7" i="2"/>
  <c r="G9" i="4" l="1"/>
  <c r="G8" i="4"/>
  <c r="H20" i="1"/>
  <c r="H38" i="1"/>
  <c r="H51" i="1" s="1"/>
  <c r="H28" i="3"/>
  <c r="H30" i="3" s="1"/>
  <c r="G28" i="3"/>
  <c r="G30" i="3" s="1"/>
  <c r="G12" i="2"/>
  <c r="G19" i="2" s="1"/>
  <c r="H12" i="2"/>
  <c r="H19" i="2" s="1"/>
  <c r="F26" i="3"/>
  <c r="E26" i="3"/>
  <c r="D26" i="3"/>
  <c r="C26" i="3"/>
  <c r="C18" i="3"/>
  <c r="D18" i="3"/>
  <c r="E18" i="3"/>
  <c r="F18" i="3"/>
  <c r="C11" i="3"/>
  <c r="C32" i="3" s="1"/>
  <c r="D11" i="3"/>
  <c r="D32" i="3" s="1"/>
  <c r="E11" i="3"/>
  <c r="E32" i="3" s="1"/>
  <c r="F11" i="3"/>
  <c r="F32" i="3" s="1"/>
  <c r="B26" i="3"/>
  <c r="B18" i="3"/>
  <c r="B11" i="3"/>
  <c r="B32" i="3" s="1"/>
  <c r="C9" i="2"/>
  <c r="C12" i="2" s="1"/>
  <c r="C19" i="2" s="1"/>
  <c r="C22" i="2" s="1"/>
  <c r="D9" i="2"/>
  <c r="D12" i="2" s="1"/>
  <c r="D19" i="2" s="1"/>
  <c r="E9" i="2"/>
  <c r="E12" i="2" s="1"/>
  <c r="E19" i="2" s="1"/>
  <c r="E22" i="2" s="1"/>
  <c r="F9" i="2"/>
  <c r="F12" i="2" s="1"/>
  <c r="F19" i="2" s="1"/>
  <c r="B9" i="2"/>
  <c r="B12" i="2" s="1"/>
  <c r="B19" i="2" s="1"/>
  <c r="H22" i="2" l="1"/>
  <c r="H27" i="2" s="1"/>
  <c r="G11" i="4"/>
  <c r="C11" i="4"/>
  <c r="B11" i="4"/>
  <c r="E11" i="4"/>
  <c r="G22" i="2"/>
  <c r="G27" i="2" s="1"/>
  <c r="G30" i="2" s="1"/>
  <c r="F11" i="4"/>
  <c r="D11" i="4"/>
  <c r="C28" i="3"/>
  <c r="C30" i="3" s="1"/>
  <c r="B28" i="3"/>
  <c r="B30" i="3" s="1"/>
  <c r="F28" i="3"/>
  <c r="F30" i="3" s="1"/>
  <c r="D22" i="2"/>
  <c r="D27" i="2" s="1"/>
  <c r="D30" i="2" s="1"/>
  <c r="E28" i="3"/>
  <c r="E30" i="3" s="1"/>
  <c r="D28" i="3"/>
  <c r="D30" i="3" s="1"/>
  <c r="C30" i="1"/>
  <c r="D30" i="1"/>
  <c r="E30" i="1"/>
  <c r="F30" i="1"/>
  <c r="G30" i="1"/>
  <c r="C24" i="1"/>
  <c r="D24" i="1"/>
  <c r="E24" i="1"/>
  <c r="F24" i="1"/>
  <c r="G24" i="1"/>
  <c r="C41" i="1"/>
  <c r="D41" i="1"/>
  <c r="E41" i="1"/>
  <c r="F41" i="1"/>
  <c r="G41" i="1"/>
  <c r="C12" i="1"/>
  <c r="D12" i="1"/>
  <c r="E12" i="1"/>
  <c r="F12" i="1"/>
  <c r="G12" i="1"/>
  <c r="C6" i="1"/>
  <c r="D6" i="1"/>
  <c r="E6" i="1"/>
  <c r="F6" i="1"/>
  <c r="G6" i="1"/>
  <c r="B30" i="1"/>
  <c r="B24" i="1"/>
  <c r="B41" i="1"/>
  <c r="B53" i="1" s="1"/>
  <c r="B12" i="1"/>
  <c r="B6" i="1"/>
  <c r="C8" i="4" l="1"/>
  <c r="D53" i="1"/>
  <c r="E8" i="4"/>
  <c r="F53" i="1"/>
  <c r="D8" i="4"/>
  <c r="E53" i="1"/>
  <c r="E20" i="1"/>
  <c r="F8" i="4"/>
  <c r="G53" i="1"/>
  <c r="B8" i="4"/>
  <c r="C53" i="1"/>
  <c r="G6" i="4"/>
  <c r="H30" i="2"/>
  <c r="G10" i="4"/>
  <c r="G12" i="4"/>
  <c r="G7" i="4"/>
  <c r="E9" i="4"/>
  <c r="D9" i="4"/>
  <c r="C12" i="4"/>
  <c r="C7" i="4"/>
  <c r="C10" i="4"/>
  <c r="F10" i="4"/>
  <c r="F12" i="4"/>
  <c r="F7" i="4"/>
  <c r="C9" i="4"/>
  <c r="F9" i="4"/>
  <c r="B9" i="4"/>
  <c r="E27" i="2"/>
  <c r="E30" i="2" s="1"/>
  <c r="C27" i="2"/>
  <c r="C30" i="2" s="1"/>
  <c r="F22" i="2"/>
  <c r="F27" i="2" s="1"/>
  <c r="F30" i="2" s="1"/>
  <c r="B20" i="1"/>
  <c r="D38" i="1"/>
  <c r="D51" i="1" s="1"/>
  <c r="D20" i="1"/>
  <c r="C6" i="4" s="1"/>
  <c r="F20" i="1"/>
  <c r="G20" i="1"/>
  <c r="F6" i="4" s="1"/>
  <c r="E38" i="1"/>
  <c r="E51" i="1" s="1"/>
  <c r="G38" i="1"/>
  <c r="G51" i="1" s="1"/>
  <c r="F38" i="1"/>
  <c r="F51" i="1" s="1"/>
  <c r="B38" i="1"/>
  <c r="B51" i="1" s="1"/>
  <c r="C38" i="1"/>
  <c r="C51" i="1" s="1"/>
  <c r="C20" i="1"/>
  <c r="E10" i="4" l="1"/>
  <c r="E12" i="4"/>
  <c r="E7" i="4"/>
  <c r="E6" i="4"/>
  <c r="B12" i="4"/>
  <c r="B7" i="4"/>
  <c r="B6" i="4"/>
  <c r="B10" i="4"/>
  <c r="D12" i="4"/>
  <c r="D7" i="4"/>
  <c r="D6" i="4"/>
  <c r="D10" i="4"/>
  <c r="B22" i="2"/>
  <c r="B27" i="2" s="1"/>
  <c r="B30" i="2" s="1"/>
</calcChain>
</file>

<file path=xl/sharedStrings.xml><?xml version="1.0" encoding="utf-8"?>
<sst xmlns="http://schemas.openxmlformats.org/spreadsheetml/2006/main" count="116" uniqueCount="83">
  <si>
    <t>ASSETS</t>
  </si>
  <si>
    <t>NON CURRENT ASSETS</t>
  </si>
  <si>
    <t>CURRENT ASSETS</t>
  </si>
  <si>
    <t>Cash and Cash Equivalents</t>
  </si>
  <si>
    <t>Share Capital</t>
  </si>
  <si>
    <t>Retained Earnings</t>
  </si>
  <si>
    <t>Gross Profit</t>
  </si>
  <si>
    <t>Current</t>
  </si>
  <si>
    <t>Deferred</t>
  </si>
  <si>
    <t>Cost of goods sold</t>
  </si>
  <si>
    <t>Inventories</t>
  </si>
  <si>
    <t>Advances, Deposits &amp; Pre-Payments</t>
  </si>
  <si>
    <t>Non Current Liabilities</t>
  </si>
  <si>
    <t>Administrative Expenses</t>
  </si>
  <si>
    <t>Finance Expenses</t>
  </si>
  <si>
    <t>Fu-Wang Ceramic Industry Limited</t>
  </si>
  <si>
    <t>Property,Plant  and  Equipment (net of accumulated Dep.)</t>
  </si>
  <si>
    <t>Capital Work in Progress for Machinery</t>
  </si>
  <si>
    <t>Trade marks</t>
  </si>
  <si>
    <t>Trade and other Receivable</t>
  </si>
  <si>
    <t>Share premium</t>
  </si>
  <si>
    <t>Tax Holiday reserve</t>
  </si>
  <si>
    <t>Long term loan</t>
  </si>
  <si>
    <t>Short term bank loans and others</t>
  </si>
  <si>
    <t>Trade and other Payable</t>
  </si>
  <si>
    <t>Liabilities for expenses</t>
  </si>
  <si>
    <t>Provision for income tax</t>
  </si>
  <si>
    <t>-</t>
  </si>
  <si>
    <t>Deferred tax</t>
  </si>
  <si>
    <t>Long term loan (current portion)</t>
  </si>
  <si>
    <t>Investment in property</t>
  </si>
  <si>
    <t xml:space="preserve">Selling and Distribiution expenses </t>
  </si>
  <si>
    <t>Contribution to W.P and Welfare fund</t>
  </si>
  <si>
    <t>Provision for Gratuity</t>
  </si>
  <si>
    <t>Trade Mark Written-Off</t>
  </si>
  <si>
    <t>Collections from turnover and others</t>
  </si>
  <si>
    <t>Payment for cost and expenses</t>
  </si>
  <si>
    <t>Financial expenses paid</t>
  </si>
  <si>
    <t>Income Tax Paid and deducted at source</t>
  </si>
  <si>
    <t xml:space="preserve">Acquisition of  Property, Plant and Equipments </t>
  </si>
  <si>
    <t>Capital Work-in-progress</t>
  </si>
  <si>
    <t>Disposed of fixed asset</t>
  </si>
  <si>
    <t>Short Term Loan received</t>
  </si>
  <si>
    <t>Long term loan received</t>
  </si>
  <si>
    <t>Long term loan paid</t>
  </si>
  <si>
    <t>Debt to Equity</t>
  </si>
  <si>
    <t>Current Ratio</t>
  </si>
  <si>
    <t>Operating Margin</t>
  </si>
  <si>
    <t>Ratios</t>
  </si>
  <si>
    <t>Net Margin</t>
  </si>
  <si>
    <t>Balance Sheet</t>
  </si>
  <si>
    <t>As at year end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</si>
  <si>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</si>
  <si>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</si>
  <si>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</si>
  <si>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</si>
  <si>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</si>
  <si>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</si>
  <si>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</si>
  <si>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</si>
  <si>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</si>
  <si>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</si>
  <si>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</si>
  <si>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</si>
  <si>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</si>
  <si>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</si>
  <si>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</si>
  <si>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</si>
  <si>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</si>
  <si>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</si>
  <si>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</si>
  <si>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</si>
  <si>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</si>
  <si>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</si>
  <si>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</si>
  <si>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</si>
  <si>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</si>
  <si>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</si>
  <si>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</si>
  <si>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</si>
  <si>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Operating Incomes/Expenses</t>
  </si>
  <si>
    <t>Non Opearting income</t>
  </si>
  <si>
    <t>Investment in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</si>
</sst>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/>
    </xf>
    <xf numFmtId="3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0" fillId="0" borderId="0" xfId="0" applyNumberFormat="1" applyBorder="1"/>
    <xf numFmtId="3" fontId="1" fillId="0" borderId="0" xfId="0" applyNumberFormat="1" applyFont="1" applyBorder="1"/>
    <xf numFmtId="3" fontId="1" fillId="0" borderId="2" xfId="0" applyNumberFormat="1" applyFont="1" applyBorder="1"/>
    <xf numFmtId="15" fontId="2" fillId="0" borderId="0" xfId="0" applyNumberFormat="1" applyFont="1"/>
    <xf numFmtId="0" fontId="1" fillId="0" borderId="0" xfId="0" applyFont="1" applyBorder="1"/>
    <xf numFmtId="0" fontId="1" fillId="0" borderId="2" xfId="0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0" fillId="0" borderId="1" xfId="0" applyNumberFormat="1" applyFont="1" applyBorder="1"/>
    <xf numFmtId="3" fontId="0" fillId="0" borderId="2" xfId="0" applyNumberFormat="1" applyFont="1" applyBorder="1"/>
    <xf numFmtId="3" fontId="0" fillId="0" borderId="0" xfId="0" applyNumberFormat="1" applyFont="1" applyBorder="1"/>
    <xf numFmtId="0" fontId="3" fillId="0" borderId="0" xfId="0" applyFont="1"/>
    <xf numFmtId="3" fontId="4" fillId="0" borderId="4" xfId="0" applyNumberFormat="1" applyFont="1" applyBorder="1"/>
    <xf numFmtId="3" fontId="0" fillId="0" borderId="0" xfId="0" applyNumberFormat="1" applyAlignment="1">
      <alignment horizontal="right"/>
    </xf>
    <xf numFmtId="3" fontId="0" fillId="0" borderId="0" xfId="0" applyNumberFormat="1" applyFill="1" applyBorder="1"/>
    <xf numFmtId="3" fontId="1" fillId="0" borderId="4" xfId="0" applyNumberFormat="1" applyFont="1" applyBorder="1"/>
    <xf numFmtId="10" fontId="0" fillId="0" borderId="0" xfId="1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2" fontId="1" fillId="0" borderId="3" xfId="0" applyNumberFormat="1" applyFont="1" applyBorder="1"/>
    <xf numFmtId="3" fontId="0" fillId="0" borderId="0" xfId="0" applyNumberFormat="1" applyFont="1" applyFill="1" applyBorder="1"/>
    <xf numFmtId="3" fontId="1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I46" sqref="I46"/>
    </sheetView>
  </sheetViews>
  <sheetFormatPr defaultRowHeight="15" x14ac:dyDescent="0.25"/>
  <cols>
    <col min="1" max="1" width="40" customWidth="1"/>
    <col min="2" max="2" width="13.85546875" bestFit="1" customWidth="1"/>
    <col min="3" max="6" width="14.85546875" bestFit="1" customWidth="1"/>
    <col min="7" max="9" width="12.7109375" bestFit="1" customWidth="1"/>
  </cols>
  <sheetData>
    <row r="1" spans="1:9" ht="15.75" x14ac:dyDescent="0.25">
      <c r="A1" s="3" t="s">
        <v>15</v>
      </c>
    </row>
    <row r="2" spans="1:9" ht="15.75" x14ac:dyDescent="0.25">
      <c r="A2" s="3" t="s">
        <v>50</v>
      </c>
    </row>
    <row r="3" spans="1:9" ht="15.75" x14ac:dyDescent="0.25">
      <c r="A3" s="3" t="s">
        <v>51</v>
      </c>
    </row>
    <row r="4" spans="1:9" ht="15.75" x14ac:dyDescent="0.25">
      <c r="B4" s="14">
        <v>41090</v>
      </c>
      <c r="C4" s="14">
        <v>41455</v>
      </c>
      <c r="D4" s="14">
        <v>41820</v>
      </c>
      <c r="E4" s="14">
        <v>42185</v>
      </c>
      <c r="F4" s="14">
        <v>42551</v>
      </c>
      <c r="G4" s="14">
        <v>42916</v>
      </c>
      <c r="H4" s="14">
        <v>43281</v>
      </c>
      <c r="I4" s="14">
        <v>43646</v>
      </c>
    </row>
    <row r="5" spans="1:9" x14ac:dyDescent="0.25">
      <c r="A5" s="29" t="s">
        <v>0</v>
      </c>
    </row>
    <row r="6" spans="1:9" x14ac:dyDescent="0.25">
      <c r="A6" s="30" t="s">
        <v>1</v>
      </c>
      <c r="B6" s="4">
        <f t="shared" ref="B6:I6" si="0">SUM(B7:B10)</f>
        <v>894460495</v>
      </c>
      <c r="C6" s="4">
        <f t="shared" si="0"/>
        <v>879713423</v>
      </c>
      <c r="D6" s="4">
        <f t="shared" si="0"/>
        <v>888171319</v>
      </c>
      <c r="E6" s="4">
        <f t="shared" si="0"/>
        <v>900845526</v>
      </c>
      <c r="F6" s="4">
        <f t="shared" si="0"/>
        <v>855346100</v>
      </c>
      <c r="G6" s="4">
        <f t="shared" si="0"/>
        <v>972716564</v>
      </c>
      <c r="H6" s="4">
        <f t="shared" si="0"/>
        <v>1099096827</v>
      </c>
      <c r="I6" s="4">
        <f t="shared" si="0"/>
        <v>1347425362</v>
      </c>
    </row>
    <row r="7" spans="1:9" x14ac:dyDescent="0.25">
      <c r="A7" t="s">
        <v>16</v>
      </c>
      <c r="B7" s="9">
        <v>575035492</v>
      </c>
      <c r="C7" s="1">
        <v>879668363</v>
      </c>
      <c r="D7" s="1">
        <v>859933951</v>
      </c>
      <c r="E7" s="1">
        <v>852229550</v>
      </c>
      <c r="F7" s="9">
        <v>836084383</v>
      </c>
      <c r="G7" s="9">
        <v>865486976</v>
      </c>
      <c r="H7" s="9">
        <v>996947317</v>
      </c>
      <c r="I7" s="9">
        <v>1309658009</v>
      </c>
    </row>
    <row r="8" spans="1:9" x14ac:dyDescent="0.25">
      <c r="A8" t="s">
        <v>30</v>
      </c>
      <c r="B8" s="9"/>
      <c r="C8" s="1"/>
      <c r="D8" s="1"/>
      <c r="E8" s="1">
        <v>31586080</v>
      </c>
      <c r="F8" s="9">
        <v>14016828</v>
      </c>
      <c r="G8" s="9">
        <v>14016828</v>
      </c>
      <c r="H8" s="9">
        <v>14016828</v>
      </c>
      <c r="I8" s="9">
        <v>14016828</v>
      </c>
    </row>
    <row r="9" spans="1:9" x14ac:dyDescent="0.25">
      <c r="A9" t="s">
        <v>17</v>
      </c>
      <c r="B9" s="9">
        <v>319379943</v>
      </c>
      <c r="C9" s="1" t="s">
        <v>27</v>
      </c>
      <c r="D9" s="1">
        <v>28192308</v>
      </c>
      <c r="E9" s="1">
        <v>17029896</v>
      </c>
      <c r="F9" s="9">
        <v>5244889</v>
      </c>
      <c r="G9" s="9">
        <v>93212760</v>
      </c>
      <c r="H9" s="9">
        <v>88132682</v>
      </c>
      <c r="I9" s="9">
        <v>23750525</v>
      </c>
    </row>
    <row r="10" spans="1:9" x14ac:dyDescent="0.25">
      <c r="A10" t="s">
        <v>18</v>
      </c>
      <c r="B10" s="9">
        <v>45060</v>
      </c>
      <c r="C10" s="1">
        <v>45060</v>
      </c>
      <c r="D10" s="1">
        <v>45060</v>
      </c>
      <c r="E10" s="1" t="s">
        <v>27</v>
      </c>
      <c r="F10" s="9"/>
      <c r="G10" s="9"/>
    </row>
    <row r="11" spans="1:9" x14ac:dyDescent="0.25">
      <c r="D11" s="1"/>
      <c r="E11" s="1"/>
      <c r="F11" s="1"/>
      <c r="G11" s="1"/>
    </row>
    <row r="12" spans="1:9" x14ac:dyDescent="0.25">
      <c r="A12" s="30" t="s">
        <v>2</v>
      </c>
      <c r="B12" s="4">
        <f>SUM(B13:B19)</f>
        <v>417586483</v>
      </c>
      <c r="C12" s="4">
        <f t="shared" ref="C12:I12" si="1">SUM(C13:C19)</f>
        <v>540228526</v>
      </c>
      <c r="D12" s="4">
        <f t="shared" si="1"/>
        <v>508216947</v>
      </c>
      <c r="E12" s="4">
        <f t="shared" si="1"/>
        <v>631828460</v>
      </c>
      <c r="F12" s="4">
        <f t="shared" si="1"/>
        <v>717973645</v>
      </c>
      <c r="G12" s="4">
        <f t="shared" si="1"/>
        <v>930358603</v>
      </c>
      <c r="H12" s="4">
        <f t="shared" si="1"/>
        <v>1042081600</v>
      </c>
      <c r="I12" s="4">
        <f t="shared" si="1"/>
        <v>1160031755</v>
      </c>
    </row>
    <row r="13" spans="1:9" x14ac:dyDescent="0.25">
      <c r="A13" s="8" t="s">
        <v>10</v>
      </c>
      <c r="B13" s="9">
        <v>193422413</v>
      </c>
      <c r="C13" s="9">
        <v>266382004</v>
      </c>
      <c r="D13" s="9">
        <v>315684893</v>
      </c>
      <c r="E13" s="9">
        <v>426979967</v>
      </c>
      <c r="F13" s="9">
        <v>487372462</v>
      </c>
      <c r="G13" s="9">
        <v>645653045</v>
      </c>
      <c r="H13" s="9">
        <v>753810051</v>
      </c>
      <c r="I13" s="9">
        <v>881664883</v>
      </c>
    </row>
    <row r="14" spans="1:9" x14ac:dyDescent="0.25">
      <c r="A14" t="s">
        <v>19</v>
      </c>
      <c r="B14" s="1">
        <v>53103099</v>
      </c>
      <c r="C14" s="9">
        <v>78877362</v>
      </c>
      <c r="D14" s="9">
        <v>85165086</v>
      </c>
      <c r="E14" s="9">
        <v>86560370</v>
      </c>
      <c r="F14" s="9">
        <v>87876934</v>
      </c>
      <c r="G14" s="9">
        <v>124857872</v>
      </c>
      <c r="H14" s="9">
        <v>126156405</v>
      </c>
      <c r="I14" s="9">
        <v>96146171</v>
      </c>
    </row>
    <row r="15" spans="1:9" x14ac:dyDescent="0.25">
      <c r="A15" t="s">
        <v>11</v>
      </c>
      <c r="B15" s="1">
        <v>134629607</v>
      </c>
      <c r="C15" s="1">
        <v>168619393</v>
      </c>
      <c r="D15" s="1">
        <v>98081740</v>
      </c>
      <c r="E15" s="1">
        <v>108335543</v>
      </c>
      <c r="F15" s="1">
        <v>129626009</v>
      </c>
      <c r="G15" s="1">
        <v>140629305</v>
      </c>
      <c r="H15" s="1">
        <v>142345320</v>
      </c>
      <c r="I15" s="1">
        <v>163244543</v>
      </c>
    </row>
    <row r="16" spans="1:9" x14ac:dyDescent="0.25">
      <c r="A16" t="s">
        <v>82</v>
      </c>
      <c r="B16" s="1"/>
      <c r="C16" s="1"/>
      <c r="D16" s="1"/>
      <c r="E16" s="1"/>
      <c r="F16" s="1"/>
      <c r="G16" s="1"/>
      <c r="H16" s="1"/>
      <c r="I16" s="1">
        <v>8612086</v>
      </c>
    </row>
    <row r="17" spans="1:9" x14ac:dyDescent="0.25">
      <c r="A17" t="s">
        <v>3</v>
      </c>
      <c r="B17" s="1">
        <v>36431364</v>
      </c>
      <c r="C17" s="1">
        <v>26349767</v>
      </c>
      <c r="D17" s="1">
        <v>9285228</v>
      </c>
      <c r="E17" s="1">
        <v>9952580</v>
      </c>
      <c r="F17" s="1">
        <v>13098240</v>
      </c>
      <c r="G17" s="1">
        <v>19218381</v>
      </c>
      <c r="H17" s="1">
        <v>19769824</v>
      </c>
      <c r="I17" s="1">
        <v>10364072</v>
      </c>
    </row>
    <row r="18" spans="1:9" x14ac:dyDescent="0.25">
      <c r="B18" s="1"/>
      <c r="C18" s="1"/>
      <c r="D18" s="1"/>
      <c r="E18" s="1"/>
      <c r="F18" s="1"/>
      <c r="G18" s="1"/>
    </row>
    <row r="19" spans="1:9" x14ac:dyDescent="0.25">
      <c r="D19" s="1"/>
      <c r="E19" s="1"/>
      <c r="F19" s="1"/>
      <c r="G19" s="1"/>
    </row>
    <row r="20" spans="1:9" x14ac:dyDescent="0.25">
      <c r="A20" s="2"/>
      <c r="B20" s="4">
        <f t="shared" ref="B20:I20" si="2">SUM(B6,B12)</f>
        <v>1312046978</v>
      </c>
      <c r="C20" s="4">
        <f t="shared" si="2"/>
        <v>1419941949</v>
      </c>
      <c r="D20" s="4">
        <f t="shared" si="2"/>
        <v>1396388266</v>
      </c>
      <c r="E20" s="4">
        <f t="shared" si="2"/>
        <v>1532673986</v>
      </c>
      <c r="F20" s="4">
        <f t="shared" si="2"/>
        <v>1573319745</v>
      </c>
      <c r="G20" s="4">
        <f t="shared" si="2"/>
        <v>1903075167</v>
      </c>
      <c r="H20" s="4">
        <f t="shared" si="2"/>
        <v>2141178427</v>
      </c>
      <c r="I20" s="4">
        <f t="shared" si="2"/>
        <v>2507457117</v>
      </c>
    </row>
    <row r="21" spans="1:9" x14ac:dyDescent="0.25">
      <c r="G21" s="1"/>
    </row>
    <row r="22" spans="1:9" ht="15.75" x14ac:dyDescent="0.25">
      <c r="A22" s="31" t="s">
        <v>52</v>
      </c>
    </row>
    <row r="23" spans="1:9" ht="15.75" x14ac:dyDescent="0.25">
      <c r="A23" s="32" t="s">
        <v>53</v>
      </c>
    </row>
    <row r="24" spans="1:9" x14ac:dyDescent="0.25">
      <c r="A24" s="30" t="s">
        <v>12</v>
      </c>
      <c r="B24" s="4">
        <f>SUM(B25:B28)</f>
        <v>41846666</v>
      </c>
      <c r="C24" s="4">
        <f t="shared" ref="C24:I24" si="3">SUM(C25:C28)</f>
        <v>51163818</v>
      </c>
      <c r="D24" s="4">
        <f t="shared" si="3"/>
        <v>65564523</v>
      </c>
      <c r="E24" s="4">
        <f t="shared" si="3"/>
        <v>86930007</v>
      </c>
      <c r="F24" s="4">
        <f t="shared" si="3"/>
        <v>68063405</v>
      </c>
      <c r="G24" s="4">
        <f t="shared" si="3"/>
        <v>120296133</v>
      </c>
      <c r="H24" s="4">
        <f t="shared" si="3"/>
        <v>178642692</v>
      </c>
      <c r="I24" s="4">
        <f t="shared" si="3"/>
        <v>360214168</v>
      </c>
    </row>
    <row r="25" spans="1:9" x14ac:dyDescent="0.25">
      <c r="A25" t="s">
        <v>22</v>
      </c>
      <c r="B25" s="1">
        <v>41846666</v>
      </c>
      <c r="C25" s="1">
        <v>31163818</v>
      </c>
      <c r="D25" s="1">
        <v>35564523</v>
      </c>
      <c r="E25" s="1">
        <v>50430007</v>
      </c>
      <c r="F25" s="1">
        <v>24486446</v>
      </c>
      <c r="G25" s="1">
        <v>69381799</v>
      </c>
      <c r="H25" s="1">
        <v>116946155</v>
      </c>
      <c r="I25" s="1">
        <v>276622966</v>
      </c>
    </row>
    <row r="26" spans="1:9" x14ac:dyDescent="0.25">
      <c r="A26" t="s">
        <v>28</v>
      </c>
      <c r="B26" s="1"/>
      <c r="C26" s="1">
        <v>20000000</v>
      </c>
      <c r="D26" s="1">
        <v>30000000</v>
      </c>
      <c r="E26" s="1">
        <v>36500000</v>
      </c>
      <c r="F26" s="1">
        <v>43576959</v>
      </c>
      <c r="G26" s="1">
        <v>50914334</v>
      </c>
      <c r="H26" s="1">
        <v>61696537</v>
      </c>
      <c r="I26" s="1">
        <v>83591202</v>
      </c>
    </row>
    <row r="27" spans="1:9" x14ac:dyDescent="0.25">
      <c r="B27" s="1"/>
      <c r="C27" s="1" t="s">
        <v>27</v>
      </c>
      <c r="D27" s="1" t="s">
        <v>27</v>
      </c>
      <c r="E27" s="1"/>
      <c r="F27" s="1"/>
      <c r="G27" s="1"/>
    </row>
    <row r="28" spans="1:9" x14ac:dyDescent="0.25">
      <c r="B28" s="1"/>
      <c r="C28" s="1" t="s">
        <v>27</v>
      </c>
      <c r="D28" s="1" t="s">
        <v>27</v>
      </c>
      <c r="E28" s="1"/>
      <c r="F28" s="1"/>
      <c r="G28" s="1"/>
    </row>
    <row r="29" spans="1:9" x14ac:dyDescent="0.25">
      <c r="D29" s="1"/>
      <c r="E29" s="1"/>
      <c r="F29" s="1"/>
    </row>
    <row r="30" spans="1:9" x14ac:dyDescent="0.25">
      <c r="A30" s="30" t="s">
        <v>54</v>
      </c>
      <c r="B30" s="4">
        <f>SUM(B31:B36)</f>
        <v>250866900</v>
      </c>
      <c r="C30" s="4">
        <f t="shared" ref="C30:I30" si="4">SUM(C31:C36)</f>
        <v>294430329</v>
      </c>
      <c r="D30" s="4">
        <f>SUM(D31:D35)</f>
        <v>215387288</v>
      </c>
      <c r="E30" s="4">
        <f t="shared" si="4"/>
        <v>295939430</v>
      </c>
      <c r="F30" s="4">
        <f t="shared" si="4"/>
        <v>223211618</v>
      </c>
      <c r="G30" s="4">
        <f t="shared" si="4"/>
        <v>428105204</v>
      </c>
      <c r="H30" s="4">
        <f t="shared" si="4"/>
        <v>523782453</v>
      </c>
      <c r="I30" s="4">
        <f t="shared" si="4"/>
        <v>627709913</v>
      </c>
    </row>
    <row r="31" spans="1:9" x14ac:dyDescent="0.25">
      <c r="A31" t="s">
        <v>23</v>
      </c>
      <c r="B31" s="1">
        <v>127056735</v>
      </c>
      <c r="C31" s="1">
        <v>142386996</v>
      </c>
      <c r="D31" s="1">
        <v>150488472</v>
      </c>
      <c r="E31" s="1">
        <v>210211742</v>
      </c>
      <c r="F31" s="1">
        <v>120233754</v>
      </c>
      <c r="G31" s="1">
        <v>304142726</v>
      </c>
      <c r="H31" s="1">
        <v>382395497</v>
      </c>
      <c r="I31" s="1">
        <v>542858034</v>
      </c>
    </row>
    <row r="32" spans="1:9" x14ac:dyDescent="0.25">
      <c r="A32" t="s">
        <v>24</v>
      </c>
      <c r="B32" s="1">
        <v>22627585</v>
      </c>
      <c r="C32" s="1">
        <v>24339305</v>
      </c>
      <c r="D32" s="1">
        <v>26179191</v>
      </c>
      <c r="E32" s="1">
        <v>44936620</v>
      </c>
      <c r="F32" s="1">
        <v>35900084</v>
      </c>
      <c r="G32" s="1">
        <v>30498925</v>
      </c>
      <c r="H32" s="1">
        <v>35798978</v>
      </c>
      <c r="I32" s="1">
        <v>40135763</v>
      </c>
    </row>
    <row r="33" spans="1:9" x14ac:dyDescent="0.25">
      <c r="A33" t="s">
        <v>25</v>
      </c>
      <c r="B33" s="1">
        <v>8668071</v>
      </c>
      <c r="C33" s="1">
        <v>9361512</v>
      </c>
      <c r="D33" s="1">
        <v>13411408</v>
      </c>
      <c r="E33" s="1">
        <v>26053976</v>
      </c>
      <c r="F33" s="1">
        <v>31328086</v>
      </c>
      <c r="G33" s="1">
        <v>14988210</v>
      </c>
      <c r="H33" s="1">
        <v>17579644</v>
      </c>
      <c r="I33" s="1">
        <v>18567935</v>
      </c>
    </row>
    <row r="34" spans="1:9" x14ac:dyDescent="0.25">
      <c r="A34" t="s">
        <v>26</v>
      </c>
      <c r="B34" s="1">
        <v>92514509</v>
      </c>
      <c r="C34" s="1">
        <v>98161316</v>
      </c>
      <c r="D34" s="1">
        <v>2607969</v>
      </c>
      <c r="E34" s="1">
        <v>12689437</v>
      </c>
      <c r="F34" s="1">
        <v>13157991</v>
      </c>
      <c r="G34" s="1">
        <v>16872327</v>
      </c>
      <c r="H34" s="1">
        <v>17953750</v>
      </c>
      <c r="I34" s="1">
        <v>26148181</v>
      </c>
    </row>
    <row r="35" spans="1:9" x14ac:dyDescent="0.25">
      <c r="A35" t="s">
        <v>29</v>
      </c>
      <c r="B35" s="1"/>
      <c r="C35" s="1">
        <v>20181200</v>
      </c>
      <c r="D35" s="1">
        <v>22700248</v>
      </c>
      <c r="E35" s="1">
        <v>2047655</v>
      </c>
      <c r="F35" s="1">
        <v>22591703</v>
      </c>
      <c r="G35" s="1">
        <v>61603016</v>
      </c>
      <c r="H35" s="1">
        <v>70054584</v>
      </c>
    </row>
    <row r="36" spans="1:9" x14ac:dyDescent="0.25">
      <c r="F36" s="1"/>
    </row>
    <row r="37" spans="1:9" x14ac:dyDescent="0.25">
      <c r="D37" s="1"/>
      <c r="F37" s="1"/>
    </row>
    <row r="38" spans="1:9" x14ac:dyDescent="0.25">
      <c r="A38" s="2"/>
      <c r="B38" s="4">
        <f t="shared" ref="B38:I38" si="5">SUM(B24,B30)</f>
        <v>292713566</v>
      </c>
      <c r="C38" s="4">
        <f t="shared" si="5"/>
        <v>345594147</v>
      </c>
      <c r="D38" s="4">
        <f t="shared" si="5"/>
        <v>280951811</v>
      </c>
      <c r="E38" s="4">
        <f t="shared" si="5"/>
        <v>382869437</v>
      </c>
      <c r="F38" s="4">
        <f t="shared" si="5"/>
        <v>291275023</v>
      </c>
      <c r="G38" s="4">
        <f t="shared" si="5"/>
        <v>548401337</v>
      </c>
      <c r="H38" s="4">
        <f t="shared" si="5"/>
        <v>702425145</v>
      </c>
      <c r="I38" s="4">
        <f t="shared" si="5"/>
        <v>987924081</v>
      </c>
    </row>
    <row r="39" spans="1:9" x14ac:dyDescent="0.25">
      <c r="A39" s="2"/>
      <c r="B39" s="2"/>
      <c r="C39" s="2"/>
      <c r="D39" s="2"/>
      <c r="E39" s="2"/>
      <c r="F39" s="2"/>
    </row>
    <row r="40" spans="1:9" ht="15.75" x14ac:dyDescent="0.25">
      <c r="A40" s="5"/>
    </row>
    <row r="41" spans="1:9" x14ac:dyDescent="0.25">
      <c r="A41" s="30" t="s">
        <v>55</v>
      </c>
      <c r="B41" s="4">
        <f>SUM(B42:B45)</f>
        <v>1019333412</v>
      </c>
      <c r="C41" s="4">
        <f t="shared" ref="C41:I41" si="6">SUM(C42:C45)</f>
        <v>1074347802</v>
      </c>
      <c r="D41" s="4">
        <f t="shared" si="6"/>
        <v>1115436455</v>
      </c>
      <c r="E41" s="4">
        <f t="shared" si="6"/>
        <v>1149804549</v>
      </c>
      <c r="F41" s="4">
        <f t="shared" si="6"/>
        <v>1282044722</v>
      </c>
      <c r="G41" s="4">
        <f t="shared" si="6"/>
        <v>1354673830</v>
      </c>
      <c r="H41" s="4">
        <f t="shared" si="6"/>
        <v>1438753282</v>
      </c>
      <c r="I41" s="4">
        <f t="shared" si="6"/>
        <v>1554067183</v>
      </c>
    </row>
    <row r="42" spans="1:9" x14ac:dyDescent="0.25">
      <c r="A42" t="s">
        <v>4</v>
      </c>
      <c r="B42" s="1">
        <v>699275940</v>
      </c>
      <c r="C42" s="1">
        <v>769203530</v>
      </c>
      <c r="D42" s="1">
        <v>846123880</v>
      </c>
      <c r="E42" s="1">
        <v>930736260</v>
      </c>
      <c r="F42" s="1">
        <v>1023809880</v>
      </c>
      <c r="G42" s="1">
        <v>1126190860</v>
      </c>
      <c r="H42" s="1">
        <v>1238809940</v>
      </c>
      <c r="I42" s="1">
        <v>1362690930</v>
      </c>
    </row>
    <row r="43" spans="1:9" x14ac:dyDescent="0.25">
      <c r="A43" t="s">
        <v>20</v>
      </c>
      <c r="B43" s="1">
        <v>110596499</v>
      </c>
      <c r="C43" s="1">
        <v>110596499</v>
      </c>
      <c r="D43" s="1">
        <v>110596499</v>
      </c>
      <c r="E43" s="1">
        <v>110596499</v>
      </c>
      <c r="F43" s="1">
        <v>110596499</v>
      </c>
      <c r="G43" s="1">
        <v>110596499</v>
      </c>
      <c r="H43" s="1">
        <v>110596499</v>
      </c>
      <c r="I43" s="1">
        <v>110596499</v>
      </c>
    </row>
    <row r="44" spans="1:9" x14ac:dyDescent="0.25">
      <c r="A44" t="s">
        <v>21</v>
      </c>
      <c r="B44" s="1">
        <v>78960533</v>
      </c>
      <c r="C44" s="1">
        <v>78960533</v>
      </c>
      <c r="D44" s="1">
        <v>78960533</v>
      </c>
      <c r="E44" s="1">
        <v>58960533</v>
      </c>
      <c r="F44" s="1" t="s">
        <v>27</v>
      </c>
      <c r="G44" s="24" t="s">
        <v>27</v>
      </c>
      <c r="H44" s="24" t="s">
        <v>27</v>
      </c>
    </row>
    <row r="45" spans="1:9" x14ac:dyDescent="0.25">
      <c r="A45" t="s">
        <v>5</v>
      </c>
      <c r="B45" s="1">
        <v>130500440</v>
      </c>
      <c r="C45" s="1">
        <v>115587240</v>
      </c>
      <c r="D45" s="1">
        <v>79755543</v>
      </c>
      <c r="E45" s="1">
        <v>49511257</v>
      </c>
      <c r="F45" s="1">
        <v>147638343</v>
      </c>
      <c r="G45" s="1">
        <v>117886471</v>
      </c>
      <c r="H45" s="1">
        <v>89346843</v>
      </c>
      <c r="I45" s="1">
        <v>80779754</v>
      </c>
    </row>
    <row r="46" spans="1:9" x14ac:dyDescent="0.25">
      <c r="A46" s="2"/>
      <c r="B46" s="2"/>
      <c r="C46" s="2"/>
      <c r="D46" s="2"/>
      <c r="E46" s="2"/>
      <c r="F46" s="2"/>
    </row>
    <row r="47" spans="1:9" x14ac:dyDescent="0.25">
      <c r="A47" s="2"/>
      <c r="B47" s="2"/>
      <c r="C47" s="2"/>
      <c r="D47" s="2"/>
      <c r="E47" s="2"/>
      <c r="F47" s="2"/>
    </row>
    <row r="48" spans="1:9" x14ac:dyDescent="0.25">
      <c r="A48" s="2"/>
      <c r="B48" s="2"/>
      <c r="C48" s="2"/>
      <c r="D48" s="2"/>
      <c r="E48" s="2"/>
      <c r="F48" s="2"/>
    </row>
    <row r="49" spans="1:9" x14ac:dyDescent="0.25">
      <c r="A49" s="2"/>
      <c r="B49" s="2"/>
      <c r="C49" s="2"/>
      <c r="D49" s="2"/>
      <c r="E49" s="2"/>
      <c r="F49" s="2"/>
    </row>
    <row r="50" spans="1:9" x14ac:dyDescent="0.25">
      <c r="A50" s="2"/>
      <c r="B50" s="2"/>
      <c r="C50" s="2"/>
      <c r="D50" s="2"/>
      <c r="E50" s="2"/>
      <c r="F50" s="2"/>
    </row>
    <row r="51" spans="1:9" x14ac:dyDescent="0.25">
      <c r="A51" s="2"/>
      <c r="B51" s="4">
        <f t="shared" ref="B51:I51" si="7">SUM(B41,B38)</f>
        <v>1312046978</v>
      </c>
      <c r="C51" s="4">
        <f t="shared" si="7"/>
        <v>1419941949</v>
      </c>
      <c r="D51" s="4">
        <f t="shared" si="7"/>
        <v>1396388266</v>
      </c>
      <c r="E51" s="4">
        <f t="shared" si="7"/>
        <v>1532673986</v>
      </c>
      <c r="F51" s="4">
        <f t="shared" si="7"/>
        <v>1573319745</v>
      </c>
      <c r="G51" s="4">
        <f t="shared" si="7"/>
        <v>1903075167</v>
      </c>
      <c r="H51" s="4">
        <f t="shared" si="7"/>
        <v>2141178427</v>
      </c>
      <c r="I51" s="4">
        <f t="shared" si="7"/>
        <v>2541991264</v>
      </c>
    </row>
    <row r="53" spans="1:9" x14ac:dyDescent="0.25">
      <c r="A53" s="33" t="s">
        <v>56</v>
      </c>
      <c r="B53" s="17">
        <f t="shared" ref="B53:E53" si="8">B41/(B42/10)</f>
        <v>14.576983901376614</v>
      </c>
      <c r="C53" s="17">
        <f t="shared" si="8"/>
        <v>13.967016012004001</v>
      </c>
      <c r="D53" s="17">
        <f t="shared" si="8"/>
        <v>13.182897698147935</v>
      </c>
      <c r="E53" s="17">
        <f t="shared" si="8"/>
        <v>12.353709621241146</v>
      </c>
      <c r="F53" s="17">
        <f t="shared" ref="F53:G53" si="9">F41/(F42/10)</f>
        <v>12.522292928058087</v>
      </c>
      <c r="G53" s="17">
        <f t="shared" si="9"/>
        <v>12.028812150011589</v>
      </c>
      <c r="H53" s="17">
        <f>H41/(H42/10)</f>
        <v>11.613995299391931</v>
      </c>
      <c r="I53" s="17">
        <f>I41/(I42/10)</f>
        <v>11.404399550821109</v>
      </c>
    </row>
    <row r="54" spans="1:9" x14ac:dyDescent="0.25">
      <c r="A54" s="33" t="s">
        <v>57</v>
      </c>
      <c r="B54">
        <f>B42/10</f>
        <v>69927594</v>
      </c>
      <c r="C54">
        <f t="shared" ref="C54:I54" si="10">C42/10</f>
        <v>76920353</v>
      </c>
      <c r="D54">
        <f t="shared" si="10"/>
        <v>84612388</v>
      </c>
      <c r="E54">
        <f t="shared" si="10"/>
        <v>93073626</v>
      </c>
      <c r="F54">
        <f t="shared" si="10"/>
        <v>102380988</v>
      </c>
      <c r="G54">
        <f t="shared" si="10"/>
        <v>112619086</v>
      </c>
      <c r="H54">
        <f t="shared" si="10"/>
        <v>123880994</v>
      </c>
      <c r="I54">
        <f t="shared" si="10"/>
        <v>136269093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4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2.5703125" customWidth="1"/>
    <col min="2" max="5" width="13.5703125" bestFit="1" customWidth="1"/>
    <col min="6" max="7" width="13.85546875" bestFit="1" customWidth="1"/>
    <col min="8" max="12" width="11.85546875" bestFit="1" customWidth="1"/>
  </cols>
  <sheetData>
    <row r="1" spans="1:20" ht="15.75" x14ac:dyDescent="0.25">
      <c r="A1" s="3" t="s">
        <v>15</v>
      </c>
      <c r="B1" s="3"/>
      <c r="C1" s="3"/>
      <c r="D1" s="3"/>
      <c r="E1" s="3"/>
      <c r="F1" s="3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x14ac:dyDescent="0.25">
      <c r="A2" s="3" t="s">
        <v>58</v>
      </c>
      <c r="B2" s="3"/>
      <c r="C2" s="3"/>
      <c r="D2" s="3"/>
      <c r="E2" s="3"/>
      <c r="F2" s="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ht="15.75" x14ac:dyDescent="0.25">
      <c r="A3" s="3" t="s">
        <v>51</v>
      </c>
      <c r="B3" s="3"/>
      <c r="C3" s="3"/>
      <c r="D3" s="3"/>
      <c r="E3" s="3"/>
      <c r="F3" s="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15.75" x14ac:dyDescent="0.25">
      <c r="A4" s="3"/>
      <c r="B4" s="14">
        <v>41090</v>
      </c>
      <c r="C4" s="14">
        <v>41455</v>
      </c>
      <c r="D4" s="14">
        <v>41820</v>
      </c>
      <c r="E4" s="14">
        <v>42185</v>
      </c>
      <c r="F4" s="14">
        <v>42551</v>
      </c>
      <c r="G4" s="14">
        <v>42916</v>
      </c>
      <c r="H4" s="14">
        <v>43281</v>
      </c>
      <c r="I4" s="14">
        <v>43646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5">
      <c r="A5" s="33" t="s">
        <v>59</v>
      </c>
      <c r="B5" s="1">
        <v>744109070</v>
      </c>
      <c r="C5" s="1">
        <v>739114427</v>
      </c>
      <c r="D5" s="1">
        <v>692791034</v>
      </c>
      <c r="E5" s="1">
        <v>676314432</v>
      </c>
      <c r="F5" s="1">
        <v>836889015</v>
      </c>
      <c r="G5" s="1">
        <v>472605400</v>
      </c>
      <c r="H5" s="11">
        <v>572643469</v>
      </c>
      <c r="I5" s="25">
        <v>595171949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0" x14ac:dyDescent="0.25">
      <c r="A6" t="s">
        <v>9</v>
      </c>
      <c r="B6" s="6">
        <v>534979107</v>
      </c>
      <c r="C6" s="6">
        <v>556879178</v>
      </c>
      <c r="D6" s="6">
        <v>528582867</v>
      </c>
      <c r="E6" s="6">
        <v>513941489</v>
      </c>
      <c r="F6" s="6">
        <v>594204332</v>
      </c>
      <c r="G6" s="6">
        <v>286182155</v>
      </c>
      <c r="H6" s="6">
        <v>371383485</v>
      </c>
      <c r="I6" s="6">
        <v>369432105</v>
      </c>
      <c r="J6" s="11"/>
      <c r="K6" s="11"/>
      <c r="L6" s="11"/>
      <c r="M6" s="10"/>
      <c r="N6" s="10"/>
      <c r="O6" s="10"/>
      <c r="P6" s="10"/>
      <c r="Q6" s="10"/>
      <c r="R6" s="10"/>
      <c r="S6" s="10"/>
      <c r="T6" s="10"/>
    </row>
    <row r="7" spans="1:20" x14ac:dyDescent="0.25">
      <c r="A7" s="33" t="s">
        <v>6</v>
      </c>
      <c r="B7" s="4">
        <f>B5-B6</f>
        <v>209129963</v>
      </c>
      <c r="C7" s="4">
        <f t="shared" ref="C7:F7" si="0">C5-C6</f>
        <v>182235249</v>
      </c>
      <c r="D7" s="4">
        <f t="shared" si="0"/>
        <v>164208167</v>
      </c>
      <c r="E7" s="4">
        <f t="shared" si="0"/>
        <v>162372943</v>
      </c>
      <c r="F7" s="4">
        <f t="shared" si="0"/>
        <v>242684683</v>
      </c>
      <c r="G7" s="4">
        <f t="shared" ref="G7" si="1">G5-G6</f>
        <v>186423245</v>
      </c>
      <c r="H7" s="4">
        <f t="shared" ref="H7:I7" si="2">H5-H6</f>
        <v>201259984</v>
      </c>
      <c r="I7" s="4">
        <f t="shared" si="2"/>
        <v>225739844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2"/>
      <c r="B8" s="2"/>
      <c r="C8" s="2"/>
      <c r="D8" s="4"/>
      <c r="E8" s="4"/>
      <c r="F8" s="4"/>
      <c r="G8" s="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33" t="s">
        <v>80</v>
      </c>
      <c r="B9" s="4">
        <f>SUM(B10:B11)</f>
        <v>93228481</v>
      </c>
      <c r="C9" s="4">
        <f t="shared" ref="C9:I9" si="3">SUM(C10:C11)</f>
        <v>98621456</v>
      </c>
      <c r="D9" s="4">
        <f t="shared" si="3"/>
        <v>97243370</v>
      </c>
      <c r="E9" s="4">
        <f t="shared" si="3"/>
        <v>98292101</v>
      </c>
      <c r="F9" s="4">
        <f t="shared" si="3"/>
        <v>103457766</v>
      </c>
      <c r="G9" s="4">
        <f t="shared" si="3"/>
        <v>61043068</v>
      </c>
      <c r="H9" s="4">
        <f t="shared" si="3"/>
        <v>55478739</v>
      </c>
      <c r="I9" s="4">
        <f t="shared" si="3"/>
        <v>54232619</v>
      </c>
      <c r="J9" s="11"/>
      <c r="K9" s="11"/>
      <c r="L9" s="11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t="s">
        <v>13</v>
      </c>
      <c r="B10" s="9">
        <v>31233246</v>
      </c>
      <c r="C10" s="1">
        <v>36431098</v>
      </c>
      <c r="D10" s="1">
        <v>38134341</v>
      </c>
      <c r="E10" s="1">
        <v>40617170</v>
      </c>
      <c r="F10" s="1">
        <v>40940077</v>
      </c>
      <c r="G10" s="1">
        <v>34859479</v>
      </c>
      <c r="H10" s="11">
        <v>27537026</v>
      </c>
      <c r="I10" s="11">
        <v>28397694</v>
      </c>
      <c r="J10" s="11"/>
      <c r="K10" s="11"/>
      <c r="L10" s="11"/>
      <c r="M10" s="10"/>
      <c r="N10" s="10"/>
      <c r="O10" s="10"/>
      <c r="P10" s="10"/>
      <c r="Q10" s="10"/>
      <c r="R10" s="10"/>
      <c r="S10" s="10"/>
      <c r="T10" s="10"/>
    </row>
    <row r="11" spans="1:20" ht="15.75" customHeight="1" x14ac:dyDescent="0.25">
      <c r="A11" s="8" t="s">
        <v>31</v>
      </c>
      <c r="B11">
        <v>61995235</v>
      </c>
      <c r="C11">
        <v>62190358</v>
      </c>
      <c r="D11">
        <v>59109029</v>
      </c>
      <c r="E11">
        <v>57674931</v>
      </c>
      <c r="F11">
        <v>62517689</v>
      </c>
      <c r="G11">
        <v>26183589</v>
      </c>
      <c r="H11" s="11">
        <v>27941713</v>
      </c>
      <c r="I11" s="11">
        <v>25834925</v>
      </c>
      <c r="J11" s="11"/>
      <c r="K11" s="11"/>
      <c r="L11" s="11"/>
      <c r="M11" s="10"/>
      <c r="N11" s="10"/>
      <c r="O11" s="10"/>
      <c r="P11" s="10"/>
      <c r="Q11" s="10"/>
      <c r="R11" s="10"/>
      <c r="S11" s="10"/>
      <c r="T11" s="10"/>
    </row>
    <row r="12" spans="1:20" x14ac:dyDescent="0.25">
      <c r="A12" s="33" t="s">
        <v>60</v>
      </c>
      <c r="B12" s="13">
        <f>B7-B9</f>
        <v>115901482</v>
      </c>
      <c r="C12" s="13">
        <f t="shared" ref="C12:I12" si="4">C7-C9</f>
        <v>83613793</v>
      </c>
      <c r="D12" s="13">
        <f t="shared" si="4"/>
        <v>66964797</v>
      </c>
      <c r="E12" s="13">
        <f t="shared" si="4"/>
        <v>64080842</v>
      </c>
      <c r="F12" s="13">
        <f t="shared" si="4"/>
        <v>139226917</v>
      </c>
      <c r="G12" s="13">
        <f t="shared" si="4"/>
        <v>125380177</v>
      </c>
      <c r="H12" s="13">
        <f t="shared" si="4"/>
        <v>145781245</v>
      </c>
      <c r="I12" s="13">
        <f t="shared" si="4"/>
        <v>171507225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6" t="s">
        <v>61</v>
      </c>
      <c r="B13" s="12"/>
      <c r="C13" s="12"/>
      <c r="D13" s="12"/>
      <c r="E13" s="12"/>
      <c r="F13" s="12"/>
      <c r="G13" s="12"/>
      <c r="H13" s="12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t="s">
        <v>14</v>
      </c>
      <c r="B14" s="9">
        <v>9985480</v>
      </c>
      <c r="C14" s="1">
        <v>7695974</v>
      </c>
      <c r="D14" s="1">
        <v>17266562</v>
      </c>
      <c r="E14" s="1">
        <v>23211614</v>
      </c>
      <c r="F14" s="1">
        <v>20770595</v>
      </c>
      <c r="G14" s="1">
        <v>23098871</v>
      </c>
      <c r="H14" s="11">
        <v>27193679</v>
      </c>
      <c r="I14" s="11">
        <v>54901308</v>
      </c>
      <c r="J14" s="11"/>
      <c r="K14" s="11"/>
      <c r="L14" s="11"/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A15" s="8" t="s">
        <v>33</v>
      </c>
      <c r="B15" s="9">
        <v>0</v>
      </c>
      <c r="C15" s="1">
        <v>1500000</v>
      </c>
      <c r="D15" s="1">
        <v>2000000</v>
      </c>
      <c r="E15" s="1">
        <v>2000000</v>
      </c>
      <c r="F15" s="1">
        <v>2400000</v>
      </c>
      <c r="G15" s="1">
        <v>3000000</v>
      </c>
      <c r="H15" s="11">
        <v>3000000</v>
      </c>
      <c r="I15" s="11">
        <v>3000000</v>
      </c>
      <c r="J15" s="11"/>
      <c r="K15" s="11"/>
      <c r="L15" s="11"/>
      <c r="M15" s="10"/>
      <c r="N15" s="10"/>
      <c r="O15" s="10"/>
      <c r="P15" s="10"/>
      <c r="Q15" s="10"/>
      <c r="R15" s="10"/>
      <c r="S15" s="10"/>
      <c r="T15" s="10"/>
    </row>
    <row r="16" spans="1:20" x14ac:dyDescent="0.25">
      <c r="A16" s="8" t="s">
        <v>34</v>
      </c>
      <c r="B16" s="9">
        <v>0</v>
      </c>
      <c r="C16" s="1">
        <v>0</v>
      </c>
      <c r="D16" s="1">
        <v>0</v>
      </c>
      <c r="E16" s="1">
        <v>45060</v>
      </c>
      <c r="F16" s="1">
        <v>0</v>
      </c>
      <c r="G16" s="1">
        <v>0</v>
      </c>
      <c r="H16" s="11">
        <v>0</v>
      </c>
      <c r="I16" s="11"/>
      <c r="J16" s="11"/>
      <c r="K16" s="11"/>
      <c r="L16" s="11"/>
      <c r="M16" s="10"/>
      <c r="N16" s="10"/>
      <c r="O16" s="10"/>
      <c r="P16" s="10"/>
      <c r="Q16" s="10"/>
      <c r="R16" s="10"/>
      <c r="S16" s="10"/>
      <c r="T16" s="10"/>
    </row>
    <row r="17" spans="1:20" x14ac:dyDescent="0.25">
      <c r="A17" t="s">
        <v>81</v>
      </c>
      <c r="B17" s="9">
        <v>43318803</v>
      </c>
      <c r="C17" s="1">
        <v>10276438</v>
      </c>
      <c r="D17" s="1">
        <v>8683218</v>
      </c>
      <c r="E17" s="9">
        <v>6237368</v>
      </c>
      <c r="F17" s="1">
        <v>53947955</v>
      </c>
      <c r="G17" s="1">
        <v>2399444</v>
      </c>
      <c r="H17" s="25">
        <v>2868609</v>
      </c>
      <c r="I17" s="25">
        <v>2806377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</row>
    <row r="18" spans="1:20" x14ac:dyDescent="0.25">
      <c r="B18" s="9"/>
      <c r="C18" s="1"/>
      <c r="D18" s="1"/>
      <c r="E18" s="1"/>
      <c r="F18" s="9"/>
      <c r="G18" s="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25">
      <c r="A19" s="33" t="s">
        <v>62</v>
      </c>
      <c r="B19" s="20">
        <f>B12-B14+B17-B15</f>
        <v>149234805</v>
      </c>
      <c r="C19" s="20">
        <f>C12-C14+C17-C15</f>
        <v>84694257</v>
      </c>
      <c r="D19" s="20">
        <f t="shared" ref="D19" si="5">D12-D14+D17-D15</f>
        <v>56381453</v>
      </c>
      <c r="E19" s="20">
        <f>E12-E14+E17-E15-E16</f>
        <v>45061536</v>
      </c>
      <c r="F19" s="20">
        <f>F12-F14+F17-F15-F16</f>
        <v>170004277</v>
      </c>
      <c r="G19" s="20">
        <f t="shared" ref="G19" si="6">G12-G14+G17-G15-G16</f>
        <v>101680750</v>
      </c>
      <c r="H19" s="20">
        <f t="shared" ref="H19:I19" si="7">H12-H14+H17-H15-H16</f>
        <v>118456175</v>
      </c>
      <c r="I19" s="20">
        <f t="shared" si="7"/>
        <v>116412294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B20" s="11"/>
      <c r="C20" s="11"/>
      <c r="D20" s="11"/>
      <c r="E20" s="11"/>
      <c r="F20" s="11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5">
      <c r="A21" s="8" t="s">
        <v>32</v>
      </c>
      <c r="B21" s="21">
        <v>7106419</v>
      </c>
      <c r="C21" s="21">
        <v>4033060</v>
      </c>
      <c r="D21" s="21">
        <v>2684831</v>
      </c>
      <c r="E21" s="21">
        <v>2145787</v>
      </c>
      <c r="F21" s="9">
        <v>8095442</v>
      </c>
      <c r="G21" s="9">
        <v>4841940</v>
      </c>
      <c r="H21" s="21">
        <v>5640770</v>
      </c>
      <c r="I21" s="35">
        <v>5543443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33" t="s">
        <v>63</v>
      </c>
      <c r="B22" s="13">
        <f>B19-B21</f>
        <v>142128386</v>
      </c>
      <c r="C22" s="13">
        <f>C19-C21</f>
        <v>80661197</v>
      </c>
      <c r="D22" s="13">
        <f t="shared" ref="D22:I22" si="8">D19-D21</f>
        <v>53696622</v>
      </c>
      <c r="E22" s="13">
        <f>E19-E21</f>
        <v>42915749</v>
      </c>
      <c r="F22" s="13">
        <f t="shared" si="8"/>
        <v>161908835</v>
      </c>
      <c r="G22" s="13">
        <f t="shared" si="8"/>
        <v>96838810</v>
      </c>
      <c r="H22" s="13">
        <f t="shared" si="8"/>
        <v>112815405</v>
      </c>
      <c r="I22" s="13">
        <f t="shared" si="8"/>
        <v>110868851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B23" s="15"/>
      <c r="C23" s="15"/>
      <c r="D23" s="12"/>
      <c r="E23" s="12"/>
      <c r="F23" s="4"/>
      <c r="G23" s="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30" t="s">
        <v>64</v>
      </c>
      <c r="B24" s="12">
        <v>-32652402</v>
      </c>
      <c r="C24" s="4">
        <v>-25646807</v>
      </c>
      <c r="D24" s="12">
        <v>-12607969</v>
      </c>
      <c r="E24" s="12">
        <v>-8547655</v>
      </c>
      <c r="F24" s="4">
        <v>-29668662</v>
      </c>
      <c r="G24" s="4">
        <v>-24209702</v>
      </c>
      <c r="H24" s="12">
        <v>-28735952</v>
      </c>
      <c r="I24" s="36">
        <v>-30089097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  <row r="25" spans="1:20" x14ac:dyDescent="0.25">
      <c r="A25" t="s">
        <v>7</v>
      </c>
      <c r="B25" s="9"/>
      <c r="C25" s="9"/>
      <c r="D25" s="1"/>
      <c r="E25" s="1"/>
      <c r="F25" s="1"/>
      <c r="G25" s="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t="s">
        <v>8</v>
      </c>
      <c r="B26" s="11"/>
      <c r="C26" s="11"/>
      <c r="D26" s="11"/>
      <c r="E26" s="11"/>
      <c r="F26" s="11"/>
      <c r="G26" s="1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33" t="s">
        <v>65</v>
      </c>
      <c r="B27" s="13">
        <f>B22+B24</f>
        <v>109475984</v>
      </c>
      <c r="C27" s="13">
        <f t="shared" ref="C27:E27" si="9">C22+C24</f>
        <v>55014390</v>
      </c>
      <c r="D27" s="13">
        <f t="shared" si="9"/>
        <v>41088653</v>
      </c>
      <c r="E27" s="13">
        <f t="shared" si="9"/>
        <v>34368094</v>
      </c>
      <c r="F27" s="13">
        <f>F22+F24</f>
        <v>132240173</v>
      </c>
      <c r="G27" s="13">
        <f t="shared" ref="G27:I27" si="10">G22+G24</f>
        <v>72629108</v>
      </c>
      <c r="H27" s="13">
        <f t="shared" si="10"/>
        <v>84079453</v>
      </c>
      <c r="I27" s="13">
        <f t="shared" si="10"/>
        <v>80779754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2"/>
      <c r="B28" s="15"/>
      <c r="C28" s="15"/>
      <c r="D28" s="12"/>
      <c r="E28" s="12"/>
      <c r="F28" s="12"/>
      <c r="G28" s="1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2"/>
      <c r="F29" s="1"/>
      <c r="G29" s="1"/>
    </row>
    <row r="30" spans="1:20" x14ac:dyDescent="0.25">
      <c r="A30" s="33" t="s">
        <v>66</v>
      </c>
      <c r="B30" s="34">
        <f>B27/('1'!B42/10)</f>
        <v>1.5655620011751012</v>
      </c>
      <c r="C30" s="34">
        <f>C27/('1'!C42/10)</f>
        <v>0.7152123963861684</v>
      </c>
      <c r="D30" s="34">
        <f>D27/('1'!D42/10)</f>
        <v>0.4856103694886853</v>
      </c>
      <c r="E30" s="34">
        <f>E27/('1'!E42/10)</f>
        <v>0.36925706536887259</v>
      </c>
      <c r="F30" s="34">
        <f>F27/('1'!F42/10)</f>
        <v>1.2916477520220844</v>
      </c>
      <c r="G30" s="34">
        <f>G27/('1'!G42/10)</f>
        <v>0.64490940727400325</v>
      </c>
      <c r="H30" s="34">
        <f>H27/('1'!H42/10)</f>
        <v>0.67871148176289253</v>
      </c>
      <c r="I30" s="34">
        <f>I27/('1'!I42/10)</f>
        <v>0.59279585870583285</v>
      </c>
    </row>
    <row r="31" spans="1:20" x14ac:dyDescent="0.25">
      <c r="A31" s="16" t="s">
        <v>67</v>
      </c>
      <c r="B31">
        <f>'1'!B54</f>
        <v>69927594</v>
      </c>
      <c r="C31">
        <f>'1'!C54</f>
        <v>76920353</v>
      </c>
      <c r="D31">
        <f>'1'!D54</f>
        <v>84612388</v>
      </c>
      <c r="E31">
        <f>'1'!E54</f>
        <v>93073626</v>
      </c>
      <c r="F31">
        <f>'1'!F54</f>
        <v>102380988</v>
      </c>
      <c r="G31">
        <f>'1'!G54</f>
        <v>112619086</v>
      </c>
      <c r="H31">
        <f>'1'!H54</f>
        <v>123880994</v>
      </c>
      <c r="I31">
        <f>'1'!I54</f>
        <v>136269093</v>
      </c>
    </row>
    <row r="54" spans="1:2" x14ac:dyDescent="0.25">
      <c r="A54" s="10"/>
      <c r="B54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4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L18" sqref="L18"/>
    </sheetView>
  </sheetViews>
  <sheetFormatPr defaultRowHeight="15" x14ac:dyDescent="0.25"/>
  <cols>
    <col min="1" max="1" width="36.7109375" customWidth="1"/>
    <col min="2" max="4" width="14.5703125" bestFit="1" customWidth="1"/>
    <col min="5" max="5" width="13.5703125" bestFit="1" customWidth="1"/>
    <col min="6" max="7" width="14.5703125" bestFit="1" customWidth="1"/>
    <col min="8" max="9" width="11.85546875" bestFit="1" customWidth="1"/>
  </cols>
  <sheetData>
    <row r="1" spans="1:9" ht="15.75" x14ac:dyDescent="0.25">
      <c r="A1" s="3" t="s">
        <v>15</v>
      </c>
      <c r="B1" s="3"/>
      <c r="C1" s="3"/>
      <c r="D1" s="3"/>
      <c r="E1" s="3"/>
      <c r="F1" s="3"/>
    </row>
    <row r="2" spans="1:9" ht="15.75" x14ac:dyDescent="0.25">
      <c r="A2" s="3" t="s">
        <v>68</v>
      </c>
      <c r="B2" s="3"/>
      <c r="C2" s="3"/>
      <c r="D2" s="3"/>
      <c r="E2" s="3"/>
      <c r="F2" s="3"/>
    </row>
    <row r="3" spans="1:9" ht="15.75" x14ac:dyDescent="0.25">
      <c r="A3" s="3" t="s">
        <v>51</v>
      </c>
      <c r="B3" s="3"/>
      <c r="C3" s="3"/>
      <c r="D3" s="3"/>
      <c r="E3" s="3"/>
      <c r="F3" s="3"/>
    </row>
    <row r="4" spans="1:9" ht="15.75" x14ac:dyDescent="0.25">
      <c r="A4" s="3"/>
      <c r="B4" s="14">
        <v>41090</v>
      </c>
      <c r="C4" s="14">
        <v>41455</v>
      </c>
      <c r="D4" s="14">
        <v>41820</v>
      </c>
      <c r="E4" s="14">
        <v>42185</v>
      </c>
      <c r="F4" s="14">
        <v>42551</v>
      </c>
      <c r="G4" s="14">
        <v>42916</v>
      </c>
      <c r="H4" s="14">
        <v>43281</v>
      </c>
      <c r="I4" s="14">
        <v>43646</v>
      </c>
    </row>
    <row r="5" spans="1:9" x14ac:dyDescent="0.25">
      <c r="A5" s="33" t="s">
        <v>69</v>
      </c>
    </row>
    <row r="6" spans="1:9" x14ac:dyDescent="0.25">
      <c r="A6" t="s">
        <v>35</v>
      </c>
      <c r="B6" s="1">
        <v>748181831</v>
      </c>
      <c r="C6" s="1">
        <v>723616602</v>
      </c>
      <c r="D6" s="1">
        <v>686503310</v>
      </c>
      <c r="E6" s="1">
        <v>676299517</v>
      </c>
      <c r="F6" s="1">
        <v>846593082</v>
      </c>
      <c r="G6" s="1">
        <v>438980344</v>
      </c>
      <c r="H6" s="1">
        <v>574213545</v>
      </c>
      <c r="I6" s="1">
        <v>627988560</v>
      </c>
    </row>
    <row r="7" spans="1:9" ht="15.75" x14ac:dyDescent="0.25">
      <c r="A7" s="22" t="s">
        <v>36</v>
      </c>
      <c r="B7" s="1">
        <v>-589513630</v>
      </c>
      <c r="C7" s="1">
        <v>-687891961</v>
      </c>
      <c r="D7" s="1">
        <v>-635056885</v>
      </c>
      <c r="E7" s="1">
        <v>-678391644</v>
      </c>
      <c r="F7" s="1">
        <v>-706120272</v>
      </c>
      <c r="G7" s="1">
        <v>-479259057</v>
      </c>
      <c r="H7" s="1">
        <v>-492130580</v>
      </c>
      <c r="I7" s="1">
        <v>-505505122</v>
      </c>
    </row>
    <row r="8" spans="1:9" s="8" customFormat="1" x14ac:dyDescent="0.25">
      <c r="A8" s="8" t="s">
        <v>37</v>
      </c>
      <c r="B8" s="9">
        <v>-9985480</v>
      </c>
      <c r="C8" s="9">
        <v>-7695974</v>
      </c>
      <c r="D8" s="9">
        <v>-17266562</v>
      </c>
      <c r="E8" s="9">
        <v>-23211614</v>
      </c>
      <c r="F8" s="9">
        <v>-20770595</v>
      </c>
      <c r="G8" s="1">
        <v>-23098871</v>
      </c>
      <c r="H8" s="9">
        <v>-27193679</v>
      </c>
      <c r="I8" s="9">
        <v>-54901308</v>
      </c>
    </row>
    <row r="9" spans="1:9" x14ac:dyDescent="0.25">
      <c r="A9" t="s">
        <v>38</v>
      </c>
      <c r="B9" s="1">
        <v>-43656728</v>
      </c>
      <c r="C9" s="1">
        <v>-33647740</v>
      </c>
      <c r="D9" s="1">
        <v>-14080908</v>
      </c>
      <c r="E9" s="1">
        <v>-16128365</v>
      </c>
      <c r="F9" s="1">
        <v>-27260927</v>
      </c>
      <c r="G9" s="1">
        <v>-23323532</v>
      </c>
      <c r="H9" s="9">
        <v>-18259036</v>
      </c>
      <c r="I9" s="9">
        <v>-16191938</v>
      </c>
    </row>
    <row r="10" spans="1:9" x14ac:dyDescent="0.25">
      <c r="B10" s="6"/>
      <c r="C10" s="6">
        <v>0</v>
      </c>
      <c r="D10" s="6">
        <v>0</v>
      </c>
      <c r="E10" s="6">
        <v>0</v>
      </c>
      <c r="F10" s="6">
        <v>0</v>
      </c>
      <c r="G10" s="1"/>
      <c r="H10" s="9">
        <v>0</v>
      </c>
    </row>
    <row r="11" spans="1:9" x14ac:dyDescent="0.25">
      <c r="A11" s="2"/>
      <c r="B11" s="4">
        <f>SUM(B6:B9)</f>
        <v>105025993</v>
      </c>
      <c r="C11" s="4">
        <f t="shared" ref="C11:G11" si="0">SUM(C6:C9)</f>
        <v>-5619073</v>
      </c>
      <c r="D11" s="4">
        <f t="shared" si="0"/>
        <v>20098955</v>
      </c>
      <c r="E11" s="4">
        <f t="shared" si="0"/>
        <v>-41432106</v>
      </c>
      <c r="F11" s="4">
        <f t="shared" si="0"/>
        <v>92441288</v>
      </c>
      <c r="G11" s="26">
        <f t="shared" si="0"/>
        <v>-86701116</v>
      </c>
      <c r="H11" s="26">
        <f>SUM(H6:H10)</f>
        <v>36630250</v>
      </c>
      <c r="I11" s="26">
        <f>SUM(I6:I10)</f>
        <v>51390192</v>
      </c>
    </row>
    <row r="13" spans="1:9" x14ac:dyDescent="0.25">
      <c r="A13" s="33" t="s">
        <v>70</v>
      </c>
    </row>
    <row r="14" spans="1:9" x14ac:dyDescent="0.25">
      <c r="A14" s="7" t="s">
        <v>39</v>
      </c>
      <c r="B14" s="1">
        <v>-53422522</v>
      </c>
      <c r="C14" s="1">
        <v>-29291137</v>
      </c>
      <c r="D14" s="1">
        <v>-23992415</v>
      </c>
      <c r="E14" s="1">
        <v>-43173272</v>
      </c>
      <c r="F14" s="1">
        <v>-27020342</v>
      </c>
      <c r="G14" s="1">
        <v>-68473240</v>
      </c>
      <c r="H14" s="1">
        <v>-128934792</v>
      </c>
      <c r="I14" s="1">
        <v>-278518097</v>
      </c>
    </row>
    <row r="15" spans="1:9" x14ac:dyDescent="0.25">
      <c r="A15" t="s">
        <v>40</v>
      </c>
      <c r="B15" s="1">
        <v>-298948943</v>
      </c>
      <c r="C15" s="1" t="s">
        <v>27</v>
      </c>
      <c r="D15" s="1">
        <v>-28192308</v>
      </c>
      <c r="E15" s="1">
        <v>-12702396</v>
      </c>
      <c r="F15" s="1">
        <v>-6412162</v>
      </c>
      <c r="G15" s="1">
        <v>-93212760</v>
      </c>
      <c r="H15" s="1">
        <v>-41412710</v>
      </c>
      <c r="I15" s="1">
        <v>-23750525</v>
      </c>
    </row>
    <row r="16" spans="1:9" x14ac:dyDescent="0.25">
      <c r="A16" s="7" t="s">
        <v>41</v>
      </c>
      <c r="B16" s="1">
        <v>33560000</v>
      </c>
      <c r="C16" s="1" t="s">
        <v>27</v>
      </c>
      <c r="D16" s="1" t="s">
        <v>27</v>
      </c>
      <c r="E16" s="1">
        <v>1150000</v>
      </c>
      <c r="F16" s="1">
        <v>69094961</v>
      </c>
      <c r="G16" s="1"/>
    </row>
    <row r="17" spans="1:9" x14ac:dyDescent="0.25">
      <c r="B17" s="19">
        <v>0</v>
      </c>
      <c r="C17" s="19" t="s">
        <v>27</v>
      </c>
      <c r="D17" s="19" t="s">
        <v>27</v>
      </c>
      <c r="E17" s="19" t="s">
        <v>27</v>
      </c>
      <c r="F17" s="19" t="s">
        <v>27</v>
      </c>
      <c r="G17" s="1"/>
    </row>
    <row r="18" spans="1:9" x14ac:dyDescent="0.25">
      <c r="A18" s="2"/>
      <c r="B18" s="4">
        <f>SUM(B14:B16)</f>
        <v>-318811465</v>
      </c>
      <c r="C18" s="4">
        <f t="shared" ref="C18:I18" si="1">SUM(C14:C16)</f>
        <v>-29291137</v>
      </c>
      <c r="D18" s="4">
        <f t="shared" si="1"/>
        <v>-52184723</v>
      </c>
      <c r="E18" s="4">
        <f t="shared" si="1"/>
        <v>-54725668</v>
      </c>
      <c r="F18" s="4">
        <f t="shared" si="1"/>
        <v>35662457</v>
      </c>
      <c r="G18" s="26">
        <f t="shared" si="1"/>
        <v>-161686000</v>
      </c>
      <c r="H18" s="26">
        <f t="shared" si="1"/>
        <v>-170347502</v>
      </c>
      <c r="I18" s="26">
        <f t="shared" si="1"/>
        <v>-302268622</v>
      </c>
    </row>
    <row r="20" spans="1:9" x14ac:dyDescent="0.25">
      <c r="A20" s="33" t="s">
        <v>71</v>
      </c>
      <c r="G20" s="1"/>
    </row>
    <row r="21" spans="1:9" x14ac:dyDescent="0.25">
      <c r="A21" t="s">
        <v>4</v>
      </c>
      <c r="B21" s="1" t="s">
        <v>27</v>
      </c>
      <c r="C21" s="1" t="s">
        <v>27</v>
      </c>
      <c r="D21" s="1" t="s">
        <v>27</v>
      </c>
      <c r="E21" s="1" t="s">
        <v>27</v>
      </c>
      <c r="F21" s="1" t="s">
        <v>27</v>
      </c>
      <c r="G21" s="1"/>
    </row>
    <row r="22" spans="1:9" s="8" customFormat="1" x14ac:dyDescent="0.25">
      <c r="A22" s="8" t="s">
        <v>20</v>
      </c>
      <c r="B22" s="9" t="s">
        <v>27</v>
      </c>
      <c r="C22" s="9" t="s">
        <v>27</v>
      </c>
      <c r="D22" s="9" t="s">
        <v>27</v>
      </c>
      <c r="E22" s="9" t="s">
        <v>27</v>
      </c>
      <c r="F22" s="9" t="s">
        <v>27</v>
      </c>
      <c r="G22" s="1"/>
    </row>
    <row r="23" spans="1:9" x14ac:dyDescent="0.25">
      <c r="A23" t="s">
        <v>42</v>
      </c>
      <c r="B23" s="1">
        <v>6066288</v>
      </c>
      <c r="C23" s="1">
        <v>25420861</v>
      </c>
      <c r="D23" s="1">
        <v>8101476</v>
      </c>
      <c r="E23" s="1">
        <v>59723270</v>
      </c>
      <c r="F23" s="1">
        <v>-89977988</v>
      </c>
      <c r="G23" s="1">
        <v>183908972</v>
      </c>
      <c r="H23" s="1">
        <v>78252771</v>
      </c>
      <c r="I23" s="1">
        <v>90407953</v>
      </c>
    </row>
    <row r="24" spans="1:9" x14ac:dyDescent="0.25">
      <c r="A24" t="s">
        <v>44</v>
      </c>
      <c r="C24" s="1">
        <v>9498352</v>
      </c>
      <c r="D24" s="1">
        <v>2519048</v>
      </c>
      <c r="E24" s="9">
        <v>22236372</v>
      </c>
      <c r="F24" s="1">
        <v>-9036536</v>
      </c>
      <c r="G24" s="1">
        <v>44895353</v>
      </c>
      <c r="H24" s="1">
        <v>47564356</v>
      </c>
      <c r="I24" s="1">
        <v>159676811</v>
      </c>
    </row>
    <row r="25" spans="1:9" x14ac:dyDescent="0.25">
      <c r="A25" t="s">
        <v>43</v>
      </c>
      <c r="B25" s="1">
        <v>50000000</v>
      </c>
      <c r="C25" s="1">
        <v>-10090600</v>
      </c>
      <c r="D25" s="1">
        <v>4400705</v>
      </c>
      <c r="E25" s="9">
        <v>14865484</v>
      </c>
      <c r="F25" s="1">
        <v>-25943561</v>
      </c>
      <c r="G25" s="1">
        <v>25702932</v>
      </c>
      <c r="H25" s="1">
        <v>8451568</v>
      </c>
    </row>
    <row r="26" spans="1:9" x14ac:dyDescent="0.25">
      <c r="A26" s="2"/>
      <c r="B26" s="23">
        <f>SUM(B21:B25)</f>
        <v>56066288</v>
      </c>
      <c r="C26" s="23">
        <f>SUM(C21:C25)</f>
        <v>24828613</v>
      </c>
      <c r="D26" s="23">
        <f>SUM(D21:D25)</f>
        <v>15021229</v>
      </c>
      <c r="E26" s="23">
        <f>SUM(E21:E25)</f>
        <v>96825126</v>
      </c>
      <c r="F26" s="23">
        <f>SUM(F21:F25)</f>
        <v>-124958085</v>
      </c>
      <c r="G26" s="23">
        <f t="shared" ref="G26:I26" si="2">SUM(G21:G25)</f>
        <v>254507257</v>
      </c>
      <c r="H26" s="23">
        <f t="shared" si="2"/>
        <v>134268695</v>
      </c>
      <c r="I26" s="23">
        <f t="shared" si="2"/>
        <v>250084764</v>
      </c>
    </row>
    <row r="27" spans="1:9" x14ac:dyDescent="0.25">
      <c r="B27" s="1"/>
    </row>
    <row r="28" spans="1:9" x14ac:dyDescent="0.25">
      <c r="A28" s="2" t="s">
        <v>72</v>
      </c>
      <c r="B28" s="4">
        <f>SUM(B11,B18,B26)</f>
        <v>-157719184</v>
      </c>
      <c r="C28" s="4">
        <f t="shared" ref="C28:I28" si="3">SUM(C11,C18,C26)</f>
        <v>-10081597</v>
      </c>
      <c r="D28" s="4">
        <f t="shared" si="3"/>
        <v>-17064539</v>
      </c>
      <c r="E28" s="4">
        <f t="shared" si="3"/>
        <v>667352</v>
      </c>
      <c r="F28" s="4">
        <f t="shared" si="3"/>
        <v>3145660</v>
      </c>
      <c r="G28" s="4">
        <f t="shared" si="3"/>
        <v>6120141</v>
      </c>
      <c r="H28" s="4">
        <f t="shared" si="3"/>
        <v>551443</v>
      </c>
      <c r="I28" s="4">
        <f t="shared" si="3"/>
        <v>-793666</v>
      </c>
    </row>
    <row r="29" spans="1:9" x14ac:dyDescent="0.25">
      <c r="A29" s="16" t="s">
        <v>73</v>
      </c>
      <c r="B29" s="1">
        <v>194150548</v>
      </c>
      <c r="C29" s="1">
        <v>36431364</v>
      </c>
      <c r="D29" s="1">
        <v>26349767</v>
      </c>
      <c r="E29" s="1">
        <v>9285228</v>
      </c>
      <c r="F29" s="1">
        <v>9952580</v>
      </c>
      <c r="G29" s="1">
        <v>13098240</v>
      </c>
      <c r="H29" s="1">
        <v>19218381</v>
      </c>
      <c r="I29" s="1">
        <v>19769824</v>
      </c>
    </row>
    <row r="30" spans="1:9" x14ac:dyDescent="0.25">
      <c r="A30" s="33" t="s">
        <v>74</v>
      </c>
      <c r="B30" s="4">
        <f>SUM(B28:B29)</f>
        <v>36431364</v>
      </c>
      <c r="C30" s="4">
        <f t="shared" ref="C30:I30" si="4">SUM(C28:C29)</f>
        <v>26349767</v>
      </c>
      <c r="D30" s="4">
        <f t="shared" si="4"/>
        <v>9285228</v>
      </c>
      <c r="E30" s="4">
        <f t="shared" si="4"/>
        <v>9952580</v>
      </c>
      <c r="F30" s="4">
        <f t="shared" si="4"/>
        <v>13098240</v>
      </c>
      <c r="G30" s="4">
        <f t="shared" si="4"/>
        <v>19218381</v>
      </c>
      <c r="H30" s="4">
        <f t="shared" si="4"/>
        <v>19769824</v>
      </c>
      <c r="I30" s="4">
        <f t="shared" si="4"/>
        <v>18976158</v>
      </c>
    </row>
    <row r="31" spans="1:9" x14ac:dyDescent="0.25">
      <c r="B31" s="2"/>
      <c r="C31" s="2"/>
      <c r="D31" s="2"/>
      <c r="E31" s="2"/>
      <c r="F31" s="2"/>
      <c r="G31" s="2"/>
    </row>
    <row r="32" spans="1:9" x14ac:dyDescent="0.25">
      <c r="A32" s="33" t="s">
        <v>75</v>
      </c>
      <c r="B32" s="17">
        <f>B11/('1'!B42/10)</f>
        <v>1.5019248767518012</v>
      </c>
      <c r="C32" s="17">
        <f>C11/('1'!C42/10)</f>
        <v>-7.305053579252295E-2</v>
      </c>
      <c r="D32" s="17">
        <f>D11/('1'!D42/10)</f>
        <v>0.23754151697030462</v>
      </c>
      <c r="E32" s="17">
        <f>E11/('1'!E42/10)</f>
        <v>-0.44515409768176434</v>
      </c>
      <c r="F32" s="17">
        <f>F11/('1'!F42/10)</f>
        <v>0.9029145919162257</v>
      </c>
      <c r="G32" s="17">
        <f>G11/('1'!G42/10)</f>
        <v>-0.76986165559894526</v>
      </c>
      <c r="H32" s="17">
        <f>H11/('1'!H42/10)</f>
        <v>0.29568902232088967</v>
      </c>
      <c r="I32" s="17">
        <f>I11/('1'!I42/10)</f>
        <v>0.37712287407680917</v>
      </c>
    </row>
    <row r="33" spans="1:9" x14ac:dyDescent="0.25">
      <c r="A33" s="33" t="s">
        <v>76</v>
      </c>
      <c r="B33">
        <f>'1'!B54</f>
        <v>69927594</v>
      </c>
      <c r="C33">
        <f>'1'!C54</f>
        <v>76920353</v>
      </c>
      <c r="D33">
        <f>'1'!D54</f>
        <v>84612388</v>
      </c>
      <c r="E33">
        <f>'1'!E54</f>
        <v>93073626</v>
      </c>
      <c r="F33">
        <f>'1'!F54</f>
        <v>102380988</v>
      </c>
      <c r="G33">
        <f>'1'!G54</f>
        <v>112619086</v>
      </c>
      <c r="H33">
        <f>'1'!H54</f>
        <v>123880994</v>
      </c>
      <c r="I33">
        <f>'1'!I54</f>
        <v>136269093</v>
      </c>
    </row>
    <row r="34" spans="1:9" ht="15.75" x14ac:dyDescent="0.25">
      <c r="A34" s="3"/>
      <c r="B34" s="18"/>
      <c r="C34" s="18"/>
      <c r="D34" s="18"/>
      <c r="E34" s="18"/>
      <c r="F34" s="18"/>
      <c r="G34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5" sqref="J5"/>
    </sheetView>
  </sheetViews>
  <sheetFormatPr defaultRowHeight="15" x14ac:dyDescent="0.25"/>
  <cols>
    <col min="1" max="1" width="35.42578125" bestFit="1" customWidth="1"/>
  </cols>
  <sheetData>
    <row r="1" spans="1:8" ht="15.75" x14ac:dyDescent="0.25">
      <c r="A1" s="3" t="s">
        <v>15</v>
      </c>
    </row>
    <row r="2" spans="1:8" ht="15.75" x14ac:dyDescent="0.25">
      <c r="A2" s="3" t="s">
        <v>48</v>
      </c>
    </row>
    <row r="3" spans="1:8" ht="15.75" x14ac:dyDescent="0.25">
      <c r="A3" s="3" t="s">
        <v>51</v>
      </c>
    </row>
    <row r="5" spans="1:8" x14ac:dyDescent="0.25">
      <c r="B5">
        <v>2013</v>
      </c>
      <c r="C5">
        <v>2014</v>
      </c>
      <c r="D5">
        <v>2015</v>
      </c>
      <c r="E5">
        <v>2016</v>
      </c>
      <c r="F5">
        <v>2017</v>
      </c>
      <c r="G5">
        <v>2018</v>
      </c>
      <c r="H5">
        <v>2019</v>
      </c>
    </row>
    <row r="6" spans="1:8" x14ac:dyDescent="0.25">
      <c r="A6" s="8" t="s">
        <v>77</v>
      </c>
      <c r="B6" s="27">
        <f>'2'!C27/'1'!C20</f>
        <v>3.8744112066513785E-2</v>
      </c>
      <c r="C6" s="27">
        <f>'2'!D27/'1'!D20</f>
        <v>2.9424948633878022E-2</v>
      </c>
      <c r="D6" s="27">
        <f>'2'!E27/'1'!E20</f>
        <v>2.2423616707747788E-2</v>
      </c>
      <c r="E6" s="27">
        <f>'2'!F27/'1'!F20</f>
        <v>8.4051683340438846E-2</v>
      </c>
      <c r="F6" s="27">
        <f>'2'!G27/'1'!G20</f>
        <v>3.8164077415025192E-2</v>
      </c>
      <c r="G6" s="27">
        <f>'2'!H27/'1'!H20</f>
        <v>3.9267840521727805E-2</v>
      </c>
      <c r="H6" s="27">
        <f>'2'!I27/'1'!I20</f>
        <v>3.2215806783825449E-2</v>
      </c>
    </row>
    <row r="7" spans="1:8" x14ac:dyDescent="0.25">
      <c r="A7" s="8" t="s">
        <v>78</v>
      </c>
      <c r="B7" s="27">
        <f>'2'!C27/'1'!C41</f>
        <v>5.1207243964743548E-2</v>
      </c>
      <c r="C7" s="27">
        <f>'2'!D27/'1'!D41</f>
        <v>3.6836390648537665E-2</v>
      </c>
      <c r="D7" s="27">
        <f>'2'!E27/'1'!E41</f>
        <v>2.9890379221312335E-2</v>
      </c>
      <c r="E7" s="27">
        <f>'2'!F27/'1'!F41</f>
        <v>0.10314786273110994</v>
      </c>
      <c r="F7" s="27">
        <f>'2'!G27/'1'!G41</f>
        <v>5.361372338609361E-2</v>
      </c>
      <c r="G7" s="27">
        <f>'2'!H27/'1'!H41</f>
        <v>5.8439104224403085E-2</v>
      </c>
      <c r="H7" s="27">
        <f>'2'!I27/'1'!I41</f>
        <v>5.1979576483985247E-2</v>
      </c>
    </row>
    <row r="8" spans="1:8" x14ac:dyDescent="0.25">
      <c r="A8" s="8" t="s">
        <v>45</v>
      </c>
      <c r="B8" s="27">
        <f>'1'!C25/'1'!C41</f>
        <v>2.9007196684337797E-2</v>
      </c>
      <c r="C8" s="27">
        <f>'1'!D25/'1'!D41</f>
        <v>3.1883952546628937E-2</v>
      </c>
      <c r="D8" s="27">
        <f>'1'!E25/'1'!E41</f>
        <v>4.3859634269023923E-2</v>
      </c>
      <c r="E8" s="27">
        <f>'1'!F25/'1'!F41</f>
        <v>1.9099525609216617E-2</v>
      </c>
      <c r="F8" s="27">
        <f>'1'!G25/'1'!G41</f>
        <v>5.1216608355090169E-2</v>
      </c>
      <c r="G8" s="27">
        <f>'1'!H25/'1'!H41</f>
        <v>8.1282980524245291E-2</v>
      </c>
      <c r="H8" s="27">
        <f>'1'!I25/'1'!I41</f>
        <v>0.17799936130560451</v>
      </c>
    </row>
    <row r="9" spans="1:8" x14ac:dyDescent="0.25">
      <c r="A9" s="8" t="s">
        <v>46</v>
      </c>
      <c r="B9" s="28">
        <f>'1'!C12/'1'!C30</f>
        <v>1.8348263503791418</v>
      </c>
      <c r="C9" s="28">
        <f>'1'!D12/'1'!D30</f>
        <v>2.3595494038626827</v>
      </c>
      <c r="D9" s="28">
        <f>'1'!E12/'1'!E30</f>
        <v>2.1349924881588103</v>
      </c>
      <c r="E9" s="28">
        <f>'1'!F12/'1'!F30</f>
        <v>3.2165603718709659</v>
      </c>
      <c r="F9" s="28">
        <f>'1'!G12/'1'!G30</f>
        <v>2.1732008728396583</v>
      </c>
      <c r="G9" s="28">
        <f>'1'!H12/'1'!H30</f>
        <v>1.9895313293360746</v>
      </c>
      <c r="H9" s="28">
        <f>'1'!I12/'1'!I30</f>
        <v>1.8480379725977021</v>
      </c>
    </row>
    <row r="10" spans="1:8" x14ac:dyDescent="0.25">
      <c r="A10" s="8" t="s">
        <v>49</v>
      </c>
      <c r="B10" s="27">
        <f>'2'!C27/'2'!C5</f>
        <v>7.4432845565332195E-2</v>
      </c>
      <c r="C10" s="27">
        <f>'2'!D27/'2'!D5</f>
        <v>5.9308869462072165E-2</v>
      </c>
      <c r="D10" s="27">
        <f>'2'!E27/'2'!E5</f>
        <v>5.081673904010376E-2</v>
      </c>
      <c r="E10" s="27">
        <f>'2'!F27/'2'!F5</f>
        <v>0.15801399066039837</v>
      </c>
      <c r="F10" s="27">
        <f>'2'!G27/'2'!G5</f>
        <v>0.15367811709303364</v>
      </c>
      <c r="G10" s="27">
        <f>'2'!H27/'2'!H5</f>
        <v>0.14682687841848066</v>
      </c>
      <c r="H10" s="27">
        <f>'2'!I27/'2'!I5</f>
        <v>0.13572506926061464</v>
      </c>
    </row>
    <row r="11" spans="1:8" x14ac:dyDescent="0.25">
      <c r="A11" t="s">
        <v>47</v>
      </c>
      <c r="B11" s="27">
        <f>'2'!C12/'2'!C5</f>
        <v>0.11312699352843238</v>
      </c>
      <c r="C11" s="27">
        <f>'2'!D12/'2'!D5</f>
        <v>9.6659445220245152E-2</v>
      </c>
      <c r="D11" s="27">
        <f>'2'!E12/'2'!E5</f>
        <v>9.4750073291353334E-2</v>
      </c>
      <c r="E11" s="27">
        <f>'2'!F12/'2'!F5</f>
        <v>0.16636246205239055</v>
      </c>
      <c r="F11" s="27">
        <f>'2'!G12/'2'!G5</f>
        <v>0.26529569277033227</v>
      </c>
      <c r="G11" s="27">
        <f>'2'!H12/'2'!H5</f>
        <v>0.25457593230666881</v>
      </c>
      <c r="H11" s="27">
        <f>'2'!I12/'2'!I5</f>
        <v>0.28816416043828036</v>
      </c>
    </row>
    <row r="12" spans="1:8" x14ac:dyDescent="0.25">
      <c r="A12" s="8" t="s">
        <v>79</v>
      </c>
      <c r="B12" s="27">
        <f>'2'!C27/('1'!C41+'1'!C25+'1'!C35)</f>
        <v>4.8871582924371854E-2</v>
      </c>
      <c r="C12" s="27">
        <f>'2'!D27/('1'!D41+'1'!D25+'1'!D35)</f>
        <v>3.5007761847562387E-2</v>
      </c>
      <c r="D12" s="27">
        <f>'2'!E27/('1'!E41+'1'!E25+'1'!E35)</f>
        <v>2.8585712809818826E-2</v>
      </c>
      <c r="E12" s="27">
        <f>'2'!F27/('1'!F41+'1'!F25+'1'!F35)</f>
        <v>9.9494317557341921E-2</v>
      </c>
      <c r="F12" s="27">
        <f>'2'!G27/('1'!G41+'1'!G25+'1'!G35)</f>
        <v>4.888680737290093E-2</v>
      </c>
      <c r="G12" s="27">
        <f>'2'!H27/('1'!H41+'1'!H25+'1'!H35)</f>
        <v>5.1717204394969171E-2</v>
      </c>
      <c r="H12" s="27">
        <f>'2'!I27/('1'!I41+'1'!I25+'1'!I35)</f>
        <v>4.4125301075184843E-2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2020-04-11T10:25:34Z</dcterms:modified>
</cp:coreProperties>
</file>