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Food and Allied\Annual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" i="1" l="1"/>
  <c r="C53" i="1"/>
  <c r="D53" i="1"/>
  <c r="E53" i="1"/>
  <c r="F53" i="1"/>
  <c r="I29" i="2"/>
  <c r="I23" i="2"/>
  <c r="I10" i="2"/>
  <c r="I14" i="2" s="1"/>
  <c r="I18" i="2" s="1"/>
  <c r="I21" i="2" s="1"/>
  <c r="I8" i="2"/>
  <c r="I56" i="1"/>
  <c r="I50" i="1"/>
  <c r="I55" i="1" s="1"/>
  <c r="I38" i="1"/>
  <c r="I39" i="1" s="1"/>
  <c r="I30" i="1"/>
  <c r="I20" i="1"/>
  <c r="I21" i="1"/>
  <c r="I11" i="1"/>
  <c r="I28" i="3"/>
  <c r="I21" i="3"/>
  <c r="I17" i="3"/>
  <c r="I11" i="3"/>
  <c r="I27" i="3" s="1"/>
  <c r="I23" i="3" l="1"/>
  <c r="I25" i="3" s="1"/>
  <c r="I26" i="2"/>
  <c r="I28" i="2" s="1"/>
  <c r="I53" i="1"/>
  <c r="B50" i="1"/>
  <c r="C28" i="3" l="1"/>
  <c r="D28" i="3"/>
  <c r="E28" i="3"/>
  <c r="F28" i="3"/>
  <c r="G28" i="3"/>
  <c r="H28" i="3"/>
  <c r="B28" i="3"/>
  <c r="C29" i="2"/>
  <c r="D29" i="2"/>
  <c r="E29" i="2"/>
  <c r="F29" i="2"/>
  <c r="G29" i="2"/>
  <c r="H29" i="2"/>
  <c r="B29" i="2"/>
  <c r="C56" i="1" l="1"/>
  <c r="D56" i="1"/>
  <c r="E56" i="1"/>
  <c r="F56" i="1"/>
  <c r="G56" i="1"/>
  <c r="H56" i="1"/>
  <c r="B56" i="1"/>
  <c r="H21" i="3" l="1"/>
  <c r="H17" i="3"/>
  <c r="H11" i="3"/>
  <c r="H23" i="3" s="1"/>
  <c r="H25" i="3" s="1"/>
  <c r="H8" i="2"/>
  <c r="H10" i="2"/>
  <c r="H23" i="2"/>
  <c r="H50" i="1"/>
  <c r="G50" i="1"/>
  <c r="G7" i="4" s="1"/>
  <c r="H38" i="1"/>
  <c r="H39" i="1" s="1"/>
  <c r="H53" i="1" s="1"/>
  <c r="H30" i="1"/>
  <c r="H20" i="1"/>
  <c r="H11" i="1"/>
  <c r="H21" i="1" s="1"/>
  <c r="H14" i="2" l="1"/>
  <c r="H18" i="2" s="1"/>
  <c r="H8" i="4"/>
  <c r="H55" i="1"/>
  <c r="H7" i="4"/>
  <c r="H27" i="3"/>
  <c r="H21" i="2" l="1"/>
  <c r="H26" i="2" s="1"/>
  <c r="H10" i="4"/>
  <c r="B21" i="3"/>
  <c r="B11" i="3"/>
  <c r="C21" i="3"/>
  <c r="C11" i="3"/>
  <c r="E21" i="3"/>
  <c r="D21" i="3"/>
  <c r="D11" i="3"/>
  <c r="E11" i="3"/>
  <c r="F11" i="3"/>
  <c r="G11" i="3"/>
  <c r="D8" i="2"/>
  <c r="C38" i="1"/>
  <c r="C8" i="2"/>
  <c r="E8" i="2"/>
  <c r="F8" i="2"/>
  <c r="G8" i="2"/>
  <c r="G38" i="1"/>
  <c r="G30" i="1"/>
  <c r="F50" i="1"/>
  <c r="F7" i="4" s="1"/>
  <c r="F20" i="1"/>
  <c r="E38" i="1"/>
  <c r="G39" i="1" l="1"/>
  <c r="G53" i="1" s="1"/>
  <c r="H28" i="2"/>
  <c r="H11" i="4"/>
  <c r="H9" i="4"/>
  <c r="H5" i="4"/>
  <c r="H6" i="4"/>
  <c r="E30" i="1"/>
  <c r="E39" i="1" s="1"/>
  <c r="D30" i="1"/>
  <c r="C11" i="1" l="1"/>
  <c r="B38" i="1"/>
  <c r="G21" i="3" l="1"/>
  <c r="F21" i="3"/>
  <c r="C17" i="3"/>
  <c r="D17" i="3"/>
  <c r="E17" i="3"/>
  <c r="F17" i="3"/>
  <c r="G17" i="3"/>
  <c r="B8" i="2"/>
  <c r="F38" i="1"/>
  <c r="F8" i="4" s="1"/>
  <c r="D38" i="1"/>
  <c r="C30" i="1"/>
  <c r="C39" i="1" s="1"/>
  <c r="B30" i="1"/>
  <c r="B39" i="1" s="1"/>
  <c r="F23" i="3" l="1"/>
  <c r="F25" i="3" s="1"/>
  <c r="C23" i="3"/>
  <c r="C25" i="3" s="1"/>
  <c r="G23" i="3"/>
  <c r="B27" i="3"/>
  <c r="E23" i="3"/>
  <c r="D23" i="3"/>
  <c r="G25" i="3" l="1"/>
  <c r="D25" i="3"/>
  <c r="E25" i="3"/>
  <c r="F27" i="3"/>
  <c r="C27" i="3"/>
  <c r="D27" i="3"/>
  <c r="E27" i="3"/>
  <c r="G27" i="3"/>
  <c r="C23" i="2"/>
  <c r="D23" i="2"/>
  <c r="E23" i="2"/>
  <c r="F23" i="2"/>
  <c r="G20" i="1"/>
  <c r="G8" i="4" s="1"/>
  <c r="F30" i="1"/>
  <c r="C50" i="1"/>
  <c r="C7" i="4" s="1"/>
  <c r="D50" i="1"/>
  <c r="E50" i="1"/>
  <c r="C20" i="1"/>
  <c r="C8" i="4" s="1"/>
  <c r="D20" i="1"/>
  <c r="D8" i="4" s="1"/>
  <c r="E20" i="1"/>
  <c r="D11" i="1"/>
  <c r="E11" i="1"/>
  <c r="F11" i="1"/>
  <c r="G11" i="1"/>
  <c r="B20" i="1"/>
  <c r="B8" i="4" s="1"/>
  <c r="B11" i="1"/>
  <c r="B7" i="4" l="1"/>
  <c r="E7" i="4"/>
  <c r="E21" i="1"/>
  <c r="E8" i="4"/>
  <c r="D7" i="4"/>
  <c r="F21" i="1"/>
  <c r="D21" i="1"/>
  <c r="C21" i="1"/>
  <c r="F39" i="1"/>
  <c r="G21" i="1"/>
  <c r="B21" i="1"/>
  <c r="D55" i="1"/>
  <c r="G55" i="1"/>
  <c r="C55" i="1"/>
  <c r="F55" i="1"/>
  <c r="B55" i="1"/>
  <c r="E55" i="1"/>
  <c r="D39" i="1"/>
  <c r="G23" i="2" l="1"/>
  <c r="B17" i="3" l="1"/>
  <c r="B23" i="3" l="1"/>
  <c r="B25" i="3" l="1"/>
  <c r="B10" i="2" l="1"/>
  <c r="B14" i="2" s="1"/>
  <c r="B18" i="2" s="1"/>
  <c r="B21" i="2" l="1"/>
  <c r="B26" i="2" s="1"/>
  <c r="B28" i="2" s="1"/>
  <c r="B10" i="4"/>
  <c r="E10" i="2"/>
  <c r="E14" i="2" s="1"/>
  <c r="E18" i="2" s="1"/>
  <c r="D10" i="2"/>
  <c r="D14" i="2" s="1"/>
  <c r="D18" i="2" s="1"/>
  <c r="C10" i="2"/>
  <c r="C14" i="2" s="1"/>
  <c r="C18" i="2" s="1"/>
  <c r="F10" i="2"/>
  <c r="G10" i="2"/>
  <c r="G14" i="2" s="1"/>
  <c r="G18" i="2" s="1"/>
  <c r="F14" i="2" l="1"/>
  <c r="F18" i="2" s="1"/>
  <c r="F10" i="4" s="1"/>
  <c r="G21" i="2"/>
  <c r="G26" i="2" s="1"/>
  <c r="G10" i="4"/>
  <c r="E21" i="2"/>
  <c r="E26" i="2" s="1"/>
  <c r="E28" i="2" s="1"/>
  <c r="E10" i="4"/>
  <c r="D21" i="2"/>
  <c r="D26" i="2" s="1"/>
  <c r="D28" i="2" s="1"/>
  <c r="D10" i="4"/>
  <c r="B11" i="4"/>
  <c r="B9" i="4"/>
  <c r="B5" i="4"/>
  <c r="B6" i="4"/>
  <c r="G28" i="2"/>
  <c r="F21" i="2" l="1"/>
  <c r="F26" i="2" s="1"/>
  <c r="F5" i="4" s="1"/>
  <c r="C21" i="2"/>
  <c r="C26" i="2" s="1"/>
  <c r="C10" i="4"/>
  <c r="E9" i="4"/>
  <c r="E11" i="4"/>
  <c r="E5" i="4"/>
  <c r="E6" i="4"/>
  <c r="F6" i="4"/>
  <c r="F11" i="4"/>
  <c r="F9" i="4"/>
  <c r="D11" i="4"/>
  <c r="D9" i="4"/>
  <c r="D5" i="4"/>
  <c r="D6" i="4"/>
  <c r="G11" i="4"/>
  <c r="G9" i="4"/>
  <c r="G5" i="4"/>
  <c r="G6" i="4"/>
  <c r="F28" i="2" l="1"/>
  <c r="C28" i="2"/>
  <c r="C11" i="4"/>
  <c r="C9" i="4"/>
  <c r="C5" i="4"/>
  <c r="C6" i="4"/>
</calcChain>
</file>

<file path=xl/sharedStrings.xml><?xml version="1.0" encoding="utf-8"?>
<sst xmlns="http://schemas.openxmlformats.org/spreadsheetml/2006/main" count="93" uniqueCount="85">
  <si>
    <t>CURRENT ASSETS</t>
  </si>
  <si>
    <t>Cash and Cash Equivalents</t>
  </si>
  <si>
    <t>Share Capital</t>
  </si>
  <si>
    <t>Retained Earnings</t>
  </si>
  <si>
    <t>Inventories</t>
  </si>
  <si>
    <t>Property, Plant &amp; Equipment</t>
  </si>
  <si>
    <t>Current Liabilities</t>
  </si>
  <si>
    <t>Other Income</t>
  </si>
  <si>
    <t>Current Tax</t>
  </si>
  <si>
    <t>ASSETS</t>
  </si>
  <si>
    <t>Investment</t>
  </si>
  <si>
    <t>Advance, Deposits &amp; Prepayments</t>
  </si>
  <si>
    <t>Deferred Tax Liabilities</t>
  </si>
  <si>
    <t>Deferred Tax (expenses)/income</t>
  </si>
  <si>
    <t>Payment for costs and expenses</t>
  </si>
  <si>
    <t>Capital Reserve</t>
  </si>
  <si>
    <t>Gratuity</t>
  </si>
  <si>
    <t>Trade and other Payables</t>
  </si>
  <si>
    <t>Trade and other Recievables</t>
  </si>
  <si>
    <t>Acquisition of property, plant and equipment</t>
  </si>
  <si>
    <t>Capital Work In Progress</t>
  </si>
  <si>
    <t>Trade Marks</t>
  </si>
  <si>
    <t>Tax Holiday Reserve</t>
  </si>
  <si>
    <t>Short term bank loans and others</t>
  </si>
  <si>
    <t>Liabilities for expenses</t>
  </si>
  <si>
    <t>Provision for income expenses</t>
  </si>
  <si>
    <t>Less: Depreciation</t>
  </si>
  <si>
    <t>Loan Fund</t>
  </si>
  <si>
    <t>Loan from Fu-Wang Foods Ltd.</t>
  </si>
  <si>
    <t>-</t>
  </si>
  <si>
    <t>Adminstrative Expenses</t>
  </si>
  <si>
    <t>Selling and Distribution Expenses</t>
  </si>
  <si>
    <t>Provision for WPPF and Welfaare Fund</t>
  </si>
  <si>
    <t>Financial Expenses</t>
  </si>
  <si>
    <t>Collection from Turnover and Others</t>
  </si>
  <si>
    <t>Financial Expenses Paid</t>
  </si>
  <si>
    <t>Income tax paid and Deducted at Source</t>
  </si>
  <si>
    <t>Capital Work in Progress</t>
  </si>
  <si>
    <t>Advance to Subsidiary</t>
  </si>
  <si>
    <t>Loan Received</t>
  </si>
  <si>
    <t>Fu-Wang Foods Ltd.</t>
  </si>
  <si>
    <t>Revaluation Reserve</t>
  </si>
  <si>
    <t>Loan from IDLC</t>
  </si>
  <si>
    <t>Ratio</t>
  </si>
  <si>
    <t>Debt to Equity</t>
  </si>
  <si>
    <t>Current Ratio</t>
  </si>
  <si>
    <t>Operating Margin</t>
  </si>
  <si>
    <t>Consolidated Cash FLow Statement</t>
  </si>
  <si>
    <t>As at year end</t>
  </si>
  <si>
    <t>Return on Asset (ROA)</t>
  </si>
  <si>
    <t>Return on Equity (ROE)</t>
  </si>
  <si>
    <t>Net Margin</t>
  </si>
  <si>
    <t>Return on Invested Capital (ROIC)</t>
  </si>
  <si>
    <t>NON CURRENT ASSETS</t>
  </si>
  <si>
    <t>Liabilities and Capital</t>
  </si>
  <si>
    <t>Liabilities</t>
  </si>
  <si>
    <t>Non Current Liabilities</t>
  </si>
  <si>
    <t>Shareholders’ Equity</t>
  </si>
  <si>
    <t>Non-controlling interest</t>
  </si>
  <si>
    <t>Consolidated Balance Sheet</t>
  </si>
  <si>
    <t>Consolidated Income Statement</t>
  </si>
  <si>
    <t>Net Revenues</t>
  </si>
  <si>
    <t>Cost of goods sold</t>
  </si>
  <si>
    <t>Gross Profit</t>
  </si>
  <si>
    <t>Operating Incomes/Expenses</t>
  </si>
  <si>
    <t>Operating Profit</t>
  </si>
  <si>
    <t>Non-Operating Income/(Expenses)</t>
  </si>
  <si>
    <t>Others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</si>
  <si>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</si>
  <si>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</si>
  <si>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</si>
  <si>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</si>
  <si>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</si>
  <si>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</si>
  <si>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</si>
  <si>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</si>
  <si>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</si>
  <si>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</si>
  <si>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</si>
  <si>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</si>
  <si>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</si>
  <si>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</si>
  <si>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Net assets value per share</t>
  </si>
  <si>
    <t>Shares to calculate NAVPS</t>
  </si>
  <si>
    <t>Payable for WPPF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</si>
</sst>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_(* #,##0.00_);_(* \(#,##0.00\);_(* &quot;-&quot;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3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Border="1"/>
    <xf numFmtId="15" fontId="2" fillId="0" borderId="0" xfId="0" applyNumberFormat="1" applyFont="1"/>
    <xf numFmtId="0" fontId="3" fillId="0" borderId="0" xfId="0" applyFont="1"/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2" fontId="0" fillId="0" borderId="0" xfId="0" applyNumberFormat="1"/>
    <xf numFmtId="2" fontId="1" fillId="0" borderId="0" xfId="0" applyNumberFormat="1" applyFont="1"/>
    <xf numFmtId="41" fontId="2" fillId="0" borderId="0" xfId="0" applyNumberFormat="1" applyFont="1" applyAlignment="1">
      <alignment horizontal="right"/>
    </xf>
    <xf numFmtId="41" fontId="0" fillId="0" borderId="0" xfId="0" applyNumberFormat="1" applyAlignment="1">
      <alignment horizontal="right"/>
    </xf>
    <xf numFmtId="41" fontId="0" fillId="0" borderId="0" xfId="0" applyNumberFormat="1"/>
    <xf numFmtId="41" fontId="1" fillId="0" borderId="0" xfId="0" applyNumberFormat="1" applyFont="1" applyAlignment="1">
      <alignment horizontal="right"/>
    </xf>
    <xf numFmtId="41" fontId="0" fillId="0" borderId="0" xfId="0" applyNumberFormat="1" applyFont="1"/>
    <xf numFmtId="41" fontId="4" fillId="0" borderId="3" xfId="0" applyNumberFormat="1" applyFont="1" applyBorder="1" applyAlignment="1">
      <alignment horizontal="right"/>
    </xf>
    <xf numFmtId="41" fontId="1" fillId="0" borderId="0" xfId="0" applyNumberFormat="1" applyFont="1" applyBorder="1"/>
    <xf numFmtId="41" fontId="1" fillId="0" borderId="0" xfId="0" applyNumberFormat="1" applyFont="1"/>
    <xf numFmtId="41" fontId="0" fillId="0" borderId="0" xfId="0" applyNumberFormat="1" applyBorder="1" applyAlignment="1">
      <alignment horizontal="right"/>
    </xf>
    <xf numFmtId="41" fontId="0" fillId="0" borderId="0" xfId="0" applyNumberFormat="1" applyBorder="1"/>
    <xf numFmtId="164" fontId="1" fillId="0" borderId="0" xfId="0" applyNumberFormat="1" applyFont="1" applyBorder="1" applyAlignment="1">
      <alignment horizontal="right"/>
    </xf>
    <xf numFmtId="41" fontId="0" fillId="0" borderId="1" xfId="0" applyNumberFormat="1" applyBorder="1"/>
    <xf numFmtId="41" fontId="1" fillId="0" borderId="2" xfId="0" applyNumberFormat="1" applyFont="1" applyBorder="1"/>
    <xf numFmtId="41" fontId="0" fillId="0" borderId="2" xfId="0" applyNumberFormat="1" applyBorder="1"/>
    <xf numFmtId="41" fontId="0" fillId="0" borderId="0" xfId="0" applyNumberFormat="1" applyFont="1" applyBorder="1"/>
    <xf numFmtId="41" fontId="0" fillId="0" borderId="0" xfId="0" applyNumberFormat="1" applyFill="1"/>
    <xf numFmtId="0" fontId="0" fillId="0" borderId="0" xfId="0" applyFill="1"/>
    <xf numFmtId="41" fontId="0" fillId="0" borderId="0" xfId="0" applyNumberFormat="1" applyFont="1" applyFill="1"/>
    <xf numFmtId="41" fontId="0" fillId="0" borderId="2" xfId="0" applyNumberFormat="1" applyFill="1" applyBorder="1"/>
    <xf numFmtId="41" fontId="0" fillId="0" borderId="0" xfId="0" applyNumberFormat="1" applyFill="1" applyBorder="1"/>
    <xf numFmtId="41" fontId="1" fillId="0" borderId="0" xfId="0" applyNumberFormat="1" applyFont="1" applyFill="1"/>
    <xf numFmtId="41" fontId="1" fillId="0" borderId="4" xfId="0" applyNumberFormat="1" applyFont="1" applyFill="1" applyBorder="1"/>
    <xf numFmtId="41" fontId="1" fillId="0" borderId="0" xfId="0" applyNumberFormat="1" applyFont="1" applyFill="1" applyBorder="1"/>
    <xf numFmtId="2" fontId="1" fillId="0" borderId="0" xfId="0" applyNumberFormat="1" applyFont="1" applyFill="1"/>
    <xf numFmtId="41" fontId="0" fillId="0" borderId="0" xfId="0" applyNumberFormat="1" applyFill="1" applyAlignment="1">
      <alignment horizontal="right"/>
    </xf>
    <xf numFmtId="41" fontId="4" fillId="0" borderId="3" xfId="0" applyNumberFormat="1" applyFont="1" applyFill="1" applyBorder="1" applyAlignment="1">
      <alignment horizontal="right"/>
    </xf>
    <xf numFmtId="41" fontId="1" fillId="0" borderId="0" xfId="0" applyNumberFormat="1" applyFont="1" applyFill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41" fontId="0" fillId="0" borderId="0" xfId="0" applyNumberFormat="1" applyFill="1" applyBorder="1" applyAlignment="1">
      <alignment horizontal="right"/>
    </xf>
    <xf numFmtId="10" fontId="0" fillId="0" borderId="0" xfId="1" applyNumberFormat="1" applyFont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 applyBorder="1"/>
    <xf numFmtId="0" fontId="1" fillId="0" borderId="1" xfId="0" applyFont="1" applyBorder="1"/>
    <xf numFmtId="0" fontId="1" fillId="0" borderId="2" xfId="0" applyFont="1" applyBorder="1"/>
    <xf numFmtId="41" fontId="1" fillId="0" borderId="2" xfId="0" applyNumberFormat="1" applyFont="1" applyFill="1" applyBorder="1"/>
    <xf numFmtId="41" fontId="1" fillId="0" borderId="5" xfId="0" applyNumberFormat="1" applyFont="1" applyBorder="1"/>
    <xf numFmtId="41" fontId="1" fillId="0" borderId="5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6"/>
  <sheetViews>
    <sheetView zoomScaleNormal="100" workbookViewId="0">
      <pane xSplit="1" ySplit="4" topLeftCell="B20" activePane="bottomRight" state="frozen"/>
      <selection pane="topRight" activeCell="B1" sqref="B1"/>
      <selection pane="bottomLeft" activeCell="A6" sqref="A6"/>
      <selection pane="bottomRight" activeCell="E53" sqref="E53"/>
    </sheetView>
  </sheetViews>
  <sheetFormatPr defaultRowHeight="15" x14ac:dyDescent="0.25"/>
  <cols>
    <col min="1" max="1" width="30.7109375" customWidth="1"/>
    <col min="2" max="2" width="18" bestFit="1" customWidth="1"/>
    <col min="3" max="4" width="15.28515625" bestFit="1" customWidth="1"/>
    <col min="5" max="5" width="15.28515625" style="29" bestFit="1" customWidth="1"/>
    <col min="6" max="7" width="15.28515625" bestFit="1" customWidth="1"/>
    <col min="8" max="9" width="14.28515625" bestFit="1" customWidth="1"/>
    <col min="10" max="13" width="19" bestFit="1" customWidth="1"/>
  </cols>
  <sheetData>
    <row r="1" spans="1:9" ht="15.75" x14ac:dyDescent="0.25">
      <c r="A1" s="2" t="s">
        <v>40</v>
      </c>
      <c r="B1" s="3"/>
      <c r="C1" s="3"/>
      <c r="D1" s="3"/>
      <c r="E1" s="3"/>
      <c r="F1" s="3"/>
    </row>
    <row r="2" spans="1:9" ht="15.75" x14ac:dyDescent="0.25">
      <c r="A2" s="47" t="s">
        <v>59</v>
      </c>
      <c r="B2" s="3"/>
      <c r="C2" s="3"/>
      <c r="D2" s="3"/>
      <c r="E2" s="3"/>
      <c r="F2" s="3"/>
    </row>
    <row r="3" spans="1:9" x14ac:dyDescent="0.25">
      <c r="A3" s="2" t="s">
        <v>48</v>
      </c>
      <c r="B3" s="2"/>
      <c r="C3" s="2"/>
      <c r="D3" s="2"/>
      <c r="E3" s="2"/>
      <c r="F3" s="2"/>
      <c r="G3" s="2"/>
      <c r="H3" s="2"/>
      <c r="I3" s="2"/>
    </row>
    <row r="4" spans="1:9" x14ac:dyDescent="0.25">
      <c r="A4" s="2"/>
      <c r="B4" s="2">
        <v>2012</v>
      </c>
      <c r="C4" s="2">
        <v>2013</v>
      </c>
      <c r="D4" s="2">
        <v>2014</v>
      </c>
      <c r="E4" s="2">
        <v>2015</v>
      </c>
      <c r="F4" s="2">
        <v>2016</v>
      </c>
      <c r="G4" s="2">
        <v>2017</v>
      </c>
      <c r="H4" s="2">
        <v>2018</v>
      </c>
      <c r="I4" s="2">
        <v>2019</v>
      </c>
    </row>
    <row r="5" spans="1:9" x14ac:dyDescent="0.25">
      <c r="A5" s="43" t="s">
        <v>9</v>
      </c>
    </row>
    <row r="6" spans="1:9" x14ac:dyDescent="0.25">
      <c r="A6" s="44" t="s">
        <v>53</v>
      </c>
    </row>
    <row r="7" spans="1:9" x14ac:dyDescent="0.25">
      <c r="A7" s="9" t="s">
        <v>5</v>
      </c>
      <c r="B7" s="17">
        <v>413901715</v>
      </c>
      <c r="C7" s="17">
        <v>450840954</v>
      </c>
      <c r="D7" s="17">
        <v>443409191</v>
      </c>
      <c r="E7" s="30">
        <v>474686460</v>
      </c>
      <c r="F7" s="17">
        <v>574522294</v>
      </c>
      <c r="G7" s="17">
        <v>593711769</v>
      </c>
      <c r="H7" s="17">
        <v>613519486</v>
      </c>
      <c r="I7" s="17">
        <v>655321225</v>
      </c>
    </row>
    <row r="8" spans="1:9" x14ac:dyDescent="0.25">
      <c r="A8" s="9" t="s">
        <v>20</v>
      </c>
      <c r="B8" s="17">
        <v>61256934</v>
      </c>
      <c r="C8" s="17">
        <v>32578922</v>
      </c>
      <c r="D8" s="17">
        <v>36573149</v>
      </c>
      <c r="E8" s="30">
        <v>37593160</v>
      </c>
      <c r="F8" s="17">
        <v>38668261</v>
      </c>
      <c r="G8" s="17">
        <v>21341730</v>
      </c>
      <c r="H8" s="17">
        <v>0</v>
      </c>
      <c r="I8" s="17"/>
    </row>
    <row r="9" spans="1:9" x14ac:dyDescent="0.25">
      <c r="A9" t="s">
        <v>21</v>
      </c>
      <c r="B9" s="17">
        <v>7000</v>
      </c>
      <c r="C9" s="17">
        <v>7000</v>
      </c>
      <c r="D9" s="17" t="s">
        <v>29</v>
      </c>
      <c r="E9" s="30"/>
      <c r="F9" s="17"/>
      <c r="G9" s="17"/>
    </row>
    <row r="10" spans="1:9" x14ac:dyDescent="0.25">
      <c r="A10" s="9" t="s">
        <v>26</v>
      </c>
      <c r="B10" s="17"/>
      <c r="C10" s="17"/>
      <c r="D10" s="17"/>
      <c r="E10" s="30"/>
      <c r="F10" s="17"/>
      <c r="G10" s="17"/>
    </row>
    <row r="11" spans="1:9" x14ac:dyDescent="0.25">
      <c r="B11" s="26">
        <f>SUM(B7:B9)</f>
        <v>475165649</v>
      </c>
      <c r="C11" s="26">
        <f>SUM(C7:C9)-C10</f>
        <v>483426876</v>
      </c>
      <c r="D11" s="26">
        <f t="shared" ref="D11:I11" si="0">SUM(D7:D9)</f>
        <v>479982340</v>
      </c>
      <c r="E11" s="31">
        <f t="shared" si="0"/>
        <v>512279620</v>
      </c>
      <c r="F11" s="26">
        <f t="shared" si="0"/>
        <v>613190555</v>
      </c>
      <c r="G11" s="26">
        <f t="shared" si="0"/>
        <v>615053499</v>
      </c>
      <c r="H11" s="26">
        <f t="shared" si="0"/>
        <v>613519486</v>
      </c>
      <c r="I11" s="26">
        <f t="shared" si="0"/>
        <v>655321225</v>
      </c>
    </row>
    <row r="12" spans="1:9" x14ac:dyDescent="0.25">
      <c r="A12" s="9"/>
      <c r="B12" s="22"/>
      <c r="C12" s="22"/>
      <c r="D12" s="22"/>
      <c r="E12" s="32"/>
      <c r="F12" s="22"/>
      <c r="G12" s="22"/>
    </row>
    <row r="13" spans="1:9" x14ac:dyDescent="0.25">
      <c r="A13" s="44" t="s">
        <v>10</v>
      </c>
      <c r="B13" s="22">
        <v>50000000</v>
      </c>
      <c r="C13" s="22">
        <v>50000000</v>
      </c>
      <c r="D13" s="22">
        <v>50000000</v>
      </c>
      <c r="E13" s="32">
        <v>50000000</v>
      </c>
      <c r="F13" s="22"/>
      <c r="G13" s="22"/>
    </row>
    <row r="14" spans="1:9" x14ac:dyDescent="0.25">
      <c r="A14" s="9"/>
      <c r="B14" s="22"/>
      <c r="C14" s="22"/>
      <c r="D14" s="22"/>
      <c r="E14" s="32"/>
      <c r="G14" s="22"/>
    </row>
    <row r="15" spans="1:9" x14ac:dyDescent="0.25">
      <c r="A15" s="44" t="s">
        <v>0</v>
      </c>
      <c r="B15" s="20"/>
      <c r="C15" s="20"/>
      <c r="D15" s="20"/>
      <c r="E15" s="33"/>
      <c r="G15" s="20"/>
    </row>
    <row r="16" spans="1:9" x14ac:dyDescent="0.25">
      <c r="A16" s="5" t="s">
        <v>4</v>
      </c>
      <c r="B16" s="17">
        <v>128761124</v>
      </c>
      <c r="C16" s="17">
        <v>141512216</v>
      </c>
      <c r="D16" s="17">
        <v>146214130</v>
      </c>
      <c r="E16" s="30">
        <v>176038929</v>
      </c>
      <c r="F16" s="22">
        <v>218981666</v>
      </c>
      <c r="G16" s="17">
        <v>228442666</v>
      </c>
      <c r="H16" s="17">
        <v>248289624</v>
      </c>
      <c r="I16" s="17">
        <v>260453964</v>
      </c>
    </row>
    <row r="17" spans="1:13" x14ac:dyDescent="0.25">
      <c r="A17" s="9" t="s">
        <v>18</v>
      </c>
      <c r="B17" s="17">
        <v>116404833</v>
      </c>
      <c r="C17" s="17">
        <v>134991873</v>
      </c>
      <c r="D17" s="17">
        <v>166131435</v>
      </c>
      <c r="E17" s="30">
        <v>239314432</v>
      </c>
      <c r="F17" s="17">
        <v>410060753</v>
      </c>
      <c r="G17" s="17">
        <v>448854053</v>
      </c>
      <c r="H17" s="15">
        <v>479018173</v>
      </c>
      <c r="I17" s="15">
        <v>528611946</v>
      </c>
      <c r="J17" s="15"/>
      <c r="K17" s="15"/>
      <c r="L17" s="15"/>
      <c r="M17" s="15"/>
    </row>
    <row r="18" spans="1:13" x14ac:dyDescent="0.25">
      <c r="A18" t="s">
        <v>11</v>
      </c>
      <c r="B18" s="17">
        <v>219428454</v>
      </c>
      <c r="C18" s="17">
        <v>241017807</v>
      </c>
      <c r="D18" s="17">
        <v>306593129</v>
      </c>
      <c r="E18" s="30">
        <v>338584199</v>
      </c>
      <c r="F18" s="17">
        <v>292511306</v>
      </c>
      <c r="G18" s="15">
        <v>337121178</v>
      </c>
      <c r="H18" s="15">
        <v>398769556</v>
      </c>
      <c r="I18" s="15">
        <v>436094046</v>
      </c>
      <c r="J18" s="15"/>
      <c r="K18" s="15"/>
      <c r="L18" s="15"/>
      <c r="M18" s="15"/>
    </row>
    <row r="19" spans="1:13" x14ac:dyDescent="0.25">
      <c r="A19" t="s">
        <v>1</v>
      </c>
      <c r="B19" s="15">
        <v>10136831</v>
      </c>
      <c r="C19" s="17">
        <v>19445912</v>
      </c>
      <c r="D19" s="17">
        <v>30380089</v>
      </c>
      <c r="E19" s="30">
        <v>27015804</v>
      </c>
      <c r="F19" s="17">
        <v>12613780</v>
      </c>
      <c r="G19" s="17">
        <v>21070791</v>
      </c>
      <c r="H19" s="15">
        <v>13328981</v>
      </c>
      <c r="I19" s="15">
        <v>21035479</v>
      </c>
      <c r="J19" s="15"/>
      <c r="K19" s="15"/>
      <c r="L19" s="15"/>
      <c r="M19" s="15"/>
    </row>
    <row r="20" spans="1:13" x14ac:dyDescent="0.25">
      <c r="B20" s="25">
        <f t="shared" ref="B20:G20" si="1">SUM(B16:B19)</f>
        <v>474731242</v>
      </c>
      <c r="C20" s="25">
        <f t="shared" si="1"/>
        <v>536967808</v>
      </c>
      <c r="D20" s="25">
        <f t="shared" si="1"/>
        <v>649318783</v>
      </c>
      <c r="E20" s="50">
        <f t="shared" si="1"/>
        <v>780953364</v>
      </c>
      <c r="F20" s="50">
        <f t="shared" si="1"/>
        <v>934167505</v>
      </c>
      <c r="G20" s="25">
        <f t="shared" si="1"/>
        <v>1035488688</v>
      </c>
      <c r="H20" s="25">
        <f t="shared" ref="H20:I20" si="2">SUM(H16:H19)</f>
        <v>1139406334</v>
      </c>
      <c r="I20" s="25">
        <f t="shared" si="2"/>
        <v>1246195435</v>
      </c>
      <c r="J20" s="15"/>
      <c r="K20" s="15"/>
      <c r="L20" s="15"/>
      <c r="M20" s="15"/>
    </row>
    <row r="21" spans="1:13" ht="15.75" thickBot="1" x14ac:dyDescent="0.3">
      <c r="A21" s="2"/>
      <c r="B21" s="51">
        <f>SUM(B11,B20)+B13</f>
        <v>999896891</v>
      </c>
      <c r="C21" s="51">
        <f>SUM(C11,C20)+C13</f>
        <v>1070394684</v>
      </c>
      <c r="D21" s="51">
        <f>SUM(D11,D13,D20)</f>
        <v>1179301123</v>
      </c>
      <c r="E21" s="52">
        <f>SUM(E11,E13,E20)</f>
        <v>1343232984</v>
      </c>
      <c r="F21" s="52">
        <f t="shared" ref="F21:G21" si="3">SUM(F11,F13,F20)</f>
        <v>1547358060</v>
      </c>
      <c r="G21" s="52">
        <f t="shared" si="3"/>
        <v>1650542187</v>
      </c>
      <c r="H21" s="52">
        <f t="shared" ref="H21:I21" si="4">SUM(H11,H13,H20)</f>
        <v>1752925820</v>
      </c>
      <c r="I21" s="52">
        <f t="shared" si="4"/>
        <v>1901516660</v>
      </c>
      <c r="J21" s="15"/>
      <c r="K21" s="15"/>
      <c r="L21" s="15"/>
      <c r="M21" s="15"/>
    </row>
    <row r="22" spans="1:13" x14ac:dyDescent="0.25">
      <c r="B22" s="15"/>
      <c r="C22" s="15"/>
      <c r="D22" s="15"/>
      <c r="E22" s="28"/>
      <c r="F22" s="15"/>
      <c r="G22" s="15"/>
      <c r="H22" s="15"/>
      <c r="I22" s="15"/>
      <c r="J22" s="15"/>
      <c r="K22" s="15"/>
      <c r="L22" s="15"/>
      <c r="M22" s="15"/>
    </row>
    <row r="23" spans="1:13" ht="15.75" x14ac:dyDescent="0.25">
      <c r="A23" s="45" t="s">
        <v>54</v>
      </c>
      <c r="B23" s="15"/>
      <c r="C23" s="15"/>
      <c r="D23" s="15"/>
      <c r="E23" s="28"/>
      <c r="F23" s="15"/>
      <c r="G23" s="15"/>
      <c r="H23" s="15"/>
      <c r="I23" s="15"/>
      <c r="J23" s="15"/>
      <c r="K23" s="15"/>
      <c r="L23" s="15"/>
      <c r="M23" s="15"/>
    </row>
    <row r="24" spans="1:13" ht="15.75" x14ac:dyDescent="0.25">
      <c r="A24" s="46" t="s">
        <v>55</v>
      </c>
      <c r="B24" s="15"/>
      <c r="C24" s="15"/>
      <c r="D24" s="15"/>
      <c r="E24" s="28"/>
      <c r="F24" s="15"/>
      <c r="G24" s="15"/>
      <c r="H24" s="15"/>
      <c r="I24" s="15"/>
      <c r="J24" s="15"/>
      <c r="K24" s="15"/>
      <c r="L24" s="15"/>
      <c r="M24" s="15"/>
    </row>
    <row r="25" spans="1:13" x14ac:dyDescent="0.25">
      <c r="A25" s="5"/>
      <c r="B25" s="15"/>
      <c r="C25" s="15"/>
      <c r="D25" s="15"/>
      <c r="E25" s="28"/>
      <c r="F25" s="15"/>
      <c r="G25" s="15"/>
      <c r="H25" s="15"/>
      <c r="I25" s="15"/>
      <c r="J25" s="15"/>
      <c r="K25" s="15"/>
      <c r="L25" s="15"/>
      <c r="M25" s="15"/>
    </row>
    <row r="26" spans="1:13" x14ac:dyDescent="0.25">
      <c r="A26" s="44" t="s">
        <v>56</v>
      </c>
      <c r="B26" s="15"/>
      <c r="C26" s="15"/>
      <c r="D26" s="15"/>
      <c r="E26" s="28"/>
      <c r="F26" s="20"/>
      <c r="G26" s="20"/>
      <c r="H26" s="15"/>
      <c r="I26" s="15"/>
      <c r="J26" s="15"/>
      <c r="K26" s="15"/>
      <c r="L26" s="15"/>
      <c r="M26" s="15"/>
    </row>
    <row r="27" spans="1:13" x14ac:dyDescent="0.25">
      <c r="A27" s="5" t="s">
        <v>16</v>
      </c>
      <c r="B27" s="15"/>
      <c r="C27" s="15"/>
      <c r="D27" s="15"/>
      <c r="E27" s="28"/>
      <c r="G27" s="15">
        <v>0</v>
      </c>
      <c r="H27" s="15"/>
      <c r="I27" s="15"/>
      <c r="J27" s="15"/>
      <c r="K27" s="15"/>
      <c r="L27" s="15"/>
      <c r="M27" s="15"/>
    </row>
    <row r="28" spans="1:13" x14ac:dyDescent="0.25">
      <c r="A28" s="5" t="s">
        <v>12</v>
      </c>
      <c r="B28" s="15"/>
      <c r="C28" s="15">
        <v>30915741</v>
      </c>
      <c r="D28" s="15">
        <v>34782254</v>
      </c>
      <c r="E28" s="28">
        <v>33479747</v>
      </c>
      <c r="F28" s="17">
        <v>36963287</v>
      </c>
      <c r="G28" s="15">
        <v>41268323</v>
      </c>
      <c r="H28" s="15">
        <v>36882357</v>
      </c>
      <c r="I28" s="15">
        <v>53504868</v>
      </c>
      <c r="J28" s="15"/>
      <c r="K28" s="15"/>
      <c r="L28" s="15"/>
      <c r="M28" s="15"/>
    </row>
    <row r="29" spans="1:13" x14ac:dyDescent="0.25">
      <c r="A29" s="5" t="s">
        <v>42</v>
      </c>
      <c r="B29" s="15"/>
      <c r="C29" s="15"/>
      <c r="D29" s="15">
        <v>43309127</v>
      </c>
      <c r="E29" s="28">
        <v>32524811</v>
      </c>
      <c r="F29" s="17">
        <v>19727642</v>
      </c>
      <c r="G29" s="15">
        <v>54845911</v>
      </c>
      <c r="H29" s="15">
        <v>58700900</v>
      </c>
      <c r="I29" s="15">
        <v>44091449</v>
      </c>
      <c r="J29" s="15"/>
      <c r="K29" s="15"/>
      <c r="L29" s="15"/>
      <c r="M29" s="15"/>
    </row>
    <row r="30" spans="1:13" x14ac:dyDescent="0.25">
      <c r="B30" s="25">
        <f>SUM(B27:B28)</f>
        <v>0</v>
      </c>
      <c r="C30" s="25">
        <f>SUM(C27:C28)</f>
        <v>30915741</v>
      </c>
      <c r="D30" s="25">
        <f>SUM(D27:D29)</f>
        <v>78091381</v>
      </c>
      <c r="E30" s="50">
        <f>SUM(E27:E29)</f>
        <v>66004558</v>
      </c>
      <c r="F30" s="25">
        <f>SUM(F28:F29)</f>
        <v>56690929</v>
      </c>
      <c r="G30" s="25">
        <f>SUM(G28:G29)</f>
        <v>96114234</v>
      </c>
      <c r="H30" s="25">
        <f>SUM(H28:H29)</f>
        <v>95583257</v>
      </c>
      <c r="I30" s="25">
        <f>SUM(I28:I29)</f>
        <v>97596317</v>
      </c>
      <c r="J30" s="15"/>
      <c r="K30" s="15"/>
      <c r="L30" s="15"/>
      <c r="M30" s="15"/>
    </row>
    <row r="31" spans="1:13" x14ac:dyDescent="0.25">
      <c r="A31" s="10"/>
      <c r="B31" s="15"/>
      <c r="C31" s="15"/>
      <c r="D31" s="15"/>
      <c r="E31" s="28"/>
      <c r="F31" s="15"/>
      <c r="G31" s="15"/>
      <c r="H31" s="15"/>
      <c r="I31" s="15"/>
      <c r="J31" s="15"/>
      <c r="K31" s="15"/>
      <c r="L31" s="15"/>
      <c r="M31" s="15"/>
    </row>
    <row r="32" spans="1:13" x14ac:dyDescent="0.25">
      <c r="A32" s="44" t="s">
        <v>6</v>
      </c>
      <c r="B32" s="20"/>
      <c r="C32" s="17"/>
      <c r="D32" s="20"/>
      <c r="E32" s="33"/>
      <c r="F32" s="20"/>
      <c r="G32" s="20"/>
      <c r="H32" s="15"/>
      <c r="I32" s="15"/>
      <c r="J32" s="15"/>
      <c r="K32" s="15"/>
      <c r="L32" s="15"/>
      <c r="M32" s="15"/>
    </row>
    <row r="33" spans="1:13" s="5" customFormat="1" x14ac:dyDescent="0.25">
      <c r="A33" s="5" t="s">
        <v>23</v>
      </c>
      <c r="B33" s="17">
        <v>66497124</v>
      </c>
      <c r="C33" s="17">
        <v>53324095</v>
      </c>
      <c r="D33" s="17">
        <v>32413924</v>
      </c>
      <c r="E33" s="30">
        <v>59878788</v>
      </c>
      <c r="F33" s="17">
        <v>100344571</v>
      </c>
      <c r="G33" s="17">
        <v>83567807</v>
      </c>
      <c r="H33" s="17">
        <v>99394371</v>
      </c>
      <c r="I33" s="17">
        <v>124186090</v>
      </c>
      <c r="J33" s="17"/>
      <c r="K33" s="17"/>
      <c r="L33" s="17"/>
      <c r="M33" s="17"/>
    </row>
    <row r="34" spans="1:13" x14ac:dyDescent="0.25">
      <c r="A34" t="s">
        <v>17</v>
      </c>
      <c r="B34" s="17">
        <v>52787662</v>
      </c>
      <c r="C34" s="17">
        <v>42218570</v>
      </c>
      <c r="D34" s="17">
        <v>40758892</v>
      </c>
      <c r="E34" s="30">
        <v>42519493</v>
      </c>
      <c r="F34" s="17">
        <v>40114904</v>
      </c>
      <c r="G34" s="17">
        <v>37938348</v>
      </c>
      <c r="H34" s="15">
        <v>37902442</v>
      </c>
      <c r="I34" s="15">
        <v>26305403</v>
      </c>
      <c r="J34" s="15"/>
      <c r="K34" s="15"/>
      <c r="L34" s="15"/>
      <c r="M34" s="15"/>
    </row>
    <row r="35" spans="1:13" x14ac:dyDescent="0.25">
      <c r="A35" t="s">
        <v>84</v>
      </c>
      <c r="B35" s="17">
        <v>0</v>
      </c>
      <c r="C35" s="17">
        <v>0</v>
      </c>
      <c r="D35" s="17">
        <v>0</v>
      </c>
      <c r="E35" s="30">
        <v>0</v>
      </c>
      <c r="F35" s="17">
        <v>0</v>
      </c>
      <c r="G35" s="17">
        <v>0</v>
      </c>
      <c r="H35" s="15">
        <v>0</v>
      </c>
      <c r="I35" s="15">
        <v>16601823</v>
      </c>
      <c r="J35" s="15"/>
      <c r="K35" s="15"/>
      <c r="L35" s="15"/>
      <c r="M35" s="15"/>
    </row>
    <row r="36" spans="1:13" x14ac:dyDescent="0.25">
      <c r="A36" t="s">
        <v>24</v>
      </c>
      <c r="B36" s="17">
        <v>5269145</v>
      </c>
      <c r="C36" s="15">
        <v>7363409</v>
      </c>
      <c r="D36" s="1">
        <v>7093089</v>
      </c>
      <c r="E36" s="28">
        <v>5844888</v>
      </c>
      <c r="F36" s="17">
        <v>9982890</v>
      </c>
      <c r="G36" s="17">
        <v>12568172</v>
      </c>
      <c r="H36" s="15">
        <v>10334539</v>
      </c>
      <c r="I36" s="15">
        <v>11169491</v>
      </c>
      <c r="J36" s="15"/>
      <c r="K36" s="15"/>
      <c r="L36" s="15"/>
      <c r="M36" s="15"/>
    </row>
    <row r="37" spans="1:13" x14ac:dyDescent="0.25">
      <c r="A37" t="s">
        <v>25</v>
      </c>
      <c r="B37" s="17">
        <v>135555415</v>
      </c>
      <c r="C37" s="15">
        <v>158807564</v>
      </c>
      <c r="D37" s="15">
        <v>182297424</v>
      </c>
      <c r="E37" s="28">
        <v>217208421</v>
      </c>
      <c r="F37" s="15">
        <v>266397607</v>
      </c>
      <c r="G37" s="15">
        <v>282479072</v>
      </c>
      <c r="H37" s="15">
        <v>300864886</v>
      </c>
      <c r="I37" s="15">
        <v>328133280</v>
      </c>
      <c r="J37" s="15"/>
      <c r="K37" s="15"/>
      <c r="L37" s="15"/>
      <c r="M37" s="15"/>
    </row>
    <row r="38" spans="1:13" x14ac:dyDescent="0.25">
      <c r="B38" s="26">
        <f t="shared" ref="B38:G38" si="5">SUM(B33:B37)</f>
        <v>260109346</v>
      </c>
      <c r="C38" s="26">
        <f t="shared" si="5"/>
        <v>261713638</v>
      </c>
      <c r="D38" s="26">
        <f t="shared" si="5"/>
        <v>262563329</v>
      </c>
      <c r="E38" s="31">
        <f t="shared" si="5"/>
        <v>325451590</v>
      </c>
      <c r="F38" s="26">
        <f t="shared" si="5"/>
        <v>416839972</v>
      </c>
      <c r="G38" s="26">
        <f t="shared" si="5"/>
        <v>416553399</v>
      </c>
      <c r="H38" s="26">
        <f t="shared" ref="H38:I38" si="6">SUM(H33:H37)</f>
        <v>448496238</v>
      </c>
      <c r="I38" s="26">
        <f t="shared" si="6"/>
        <v>506396087</v>
      </c>
      <c r="J38" s="15"/>
      <c r="K38" s="15"/>
      <c r="L38" s="15"/>
      <c r="M38" s="15"/>
    </row>
    <row r="39" spans="1:13" s="2" customFormat="1" x14ac:dyDescent="0.25">
      <c r="B39" s="20">
        <f t="shared" ref="B39:I39" si="7">SUM(B38,B30)</f>
        <v>260109346</v>
      </c>
      <c r="C39" s="20">
        <f t="shared" si="7"/>
        <v>292629379</v>
      </c>
      <c r="D39" s="20">
        <f t="shared" si="7"/>
        <v>340654710</v>
      </c>
      <c r="E39" s="33">
        <f t="shared" si="7"/>
        <v>391456148</v>
      </c>
      <c r="F39" s="33">
        <f t="shared" si="7"/>
        <v>473530901</v>
      </c>
      <c r="G39" s="33">
        <f t="shared" si="7"/>
        <v>512667633</v>
      </c>
      <c r="H39" s="33">
        <f t="shared" si="7"/>
        <v>544079495</v>
      </c>
      <c r="I39" s="33">
        <f t="shared" si="7"/>
        <v>603992404</v>
      </c>
      <c r="J39" s="15"/>
      <c r="K39" s="15"/>
      <c r="L39" s="15"/>
      <c r="M39" s="15"/>
    </row>
    <row r="40" spans="1:13" ht="17.25" customHeight="1" x14ac:dyDescent="0.25">
      <c r="A40" s="2"/>
      <c r="B40" s="22"/>
      <c r="C40" s="22"/>
      <c r="D40" s="22"/>
      <c r="E40" s="32"/>
      <c r="F40" s="22"/>
      <c r="G40" s="22"/>
      <c r="H40" s="15"/>
      <c r="I40" s="15"/>
      <c r="J40" s="15"/>
      <c r="K40" s="15"/>
      <c r="L40" s="15"/>
      <c r="M40" s="15"/>
    </row>
    <row r="41" spans="1:13" x14ac:dyDescent="0.25">
      <c r="A41" s="44" t="s">
        <v>27</v>
      </c>
      <c r="B41" s="22"/>
      <c r="C41" s="22"/>
      <c r="D41" s="22"/>
      <c r="E41" s="32"/>
      <c r="F41" s="22"/>
      <c r="G41" s="22"/>
      <c r="H41" s="15"/>
      <c r="I41" s="15"/>
      <c r="J41" s="15"/>
      <c r="K41" s="15"/>
      <c r="L41" s="15"/>
      <c r="M41" s="15"/>
    </row>
    <row r="42" spans="1:13" x14ac:dyDescent="0.25">
      <c r="A42" s="5" t="s">
        <v>28</v>
      </c>
      <c r="B42" s="15"/>
      <c r="C42" s="15">
        <v>40100000</v>
      </c>
      <c r="D42" s="15"/>
      <c r="E42" s="28"/>
      <c r="F42" s="15"/>
      <c r="G42" s="15"/>
      <c r="H42" s="15"/>
      <c r="I42" s="15"/>
      <c r="J42" s="15"/>
      <c r="K42" s="15"/>
      <c r="L42" s="15"/>
      <c r="M42" s="15"/>
    </row>
    <row r="43" spans="1:13" x14ac:dyDescent="0.25">
      <c r="A43" s="5"/>
      <c r="B43" s="15"/>
      <c r="C43" s="15"/>
      <c r="D43" s="15"/>
      <c r="E43" s="28"/>
      <c r="F43" s="15"/>
      <c r="G43" s="15"/>
      <c r="H43" s="15"/>
      <c r="I43" s="15"/>
      <c r="J43" s="15"/>
      <c r="K43" s="15"/>
      <c r="L43" s="15"/>
      <c r="M43" s="15"/>
    </row>
    <row r="44" spans="1:13" x14ac:dyDescent="0.25">
      <c r="A44" s="44" t="s">
        <v>57</v>
      </c>
      <c r="B44" s="20"/>
      <c r="C44" s="20"/>
      <c r="D44" s="20"/>
      <c r="E44" s="33"/>
      <c r="F44" s="20"/>
      <c r="G44" s="20"/>
      <c r="H44" s="15"/>
      <c r="I44" s="15"/>
      <c r="J44" s="15"/>
      <c r="K44" s="15"/>
      <c r="L44" s="15"/>
      <c r="M44" s="15"/>
    </row>
    <row r="45" spans="1:13" x14ac:dyDescent="0.25">
      <c r="A45" t="s">
        <v>2</v>
      </c>
      <c r="B45" s="15">
        <v>534336000</v>
      </c>
      <c r="C45" s="15">
        <v>598456320</v>
      </c>
      <c r="D45" s="15">
        <v>658301950</v>
      </c>
      <c r="E45" s="28">
        <v>724132140</v>
      </c>
      <c r="F45" s="15">
        <v>832751960</v>
      </c>
      <c r="G45" s="15">
        <v>916027150</v>
      </c>
      <c r="H45" s="15">
        <v>1007629860</v>
      </c>
      <c r="I45" s="15">
        <v>1108392840</v>
      </c>
      <c r="J45" s="15"/>
      <c r="K45" s="15"/>
      <c r="L45" s="15"/>
      <c r="M45" s="15"/>
    </row>
    <row r="46" spans="1:13" x14ac:dyDescent="0.25">
      <c r="A46" t="s">
        <v>22</v>
      </c>
      <c r="B46" s="15">
        <v>18245470</v>
      </c>
      <c r="C46" s="15">
        <v>18245470</v>
      </c>
      <c r="D46" s="15">
        <v>18245470</v>
      </c>
      <c r="E46" s="28">
        <v>18245470</v>
      </c>
      <c r="F46" s="15">
        <v>18245470</v>
      </c>
      <c r="G46" s="15">
        <v>18245470</v>
      </c>
      <c r="H46" s="15">
        <v>18245470</v>
      </c>
      <c r="I46" s="15"/>
      <c r="J46" s="15"/>
      <c r="K46" s="15"/>
      <c r="L46" s="15"/>
      <c r="M46" s="15"/>
    </row>
    <row r="47" spans="1:13" x14ac:dyDescent="0.25">
      <c r="A47" t="s">
        <v>41</v>
      </c>
      <c r="B47" s="15"/>
      <c r="C47" s="15"/>
      <c r="D47" s="15"/>
      <c r="E47" s="28"/>
      <c r="F47" s="15"/>
      <c r="G47" s="15"/>
      <c r="H47" s="15">
        <v>56793932</v>
      </c>
      <c r="I47" s="15">
        <v>53954235</v>
      </c>
      <c r="J47" s="15"/>
      <c r="K47" s="15"/>
      <c r="L47" s="15"/>
      <c r="M47" s="15"/>
    </row>
    <row r="48" spans="1:13" x14ac:dyDescent="0.25">
      <c r="A48" t="s">
        <v>15</v>
      </c>
      <c r="B48" s="15">
        <v>90895288</v>
      </c>
      <c r="C48" s="15">
        <v>62604130</v>
      </c>
      <c r="D48" s="15">
        <v>59473923</v>
      </c>
      <c r="E48" s="28">
        <v>58448511</v>
      </c>
      <c r="F48" s="15">
        <v>55526086</v>
      </c>
      <c r="G48" s="15">
        <v>52749782</v>
      </c>
      <c r="H48" s="15"/>
      <c r="I48" s="15"/>
      <c r="J48" s="15"/>
      <c r="K48" s="15"/>
      <c r="L48" s="15"/>
      <c r="M48" s="15"/>
    </row>
    <row r="49" spans="1:13" x14ac:dyDescent="0.25">
      <c r="A49" t="s">
        <v>3</v>
      </c>
      <c r="B49" s="15">
        <v>96310787</v>
      </c>
      <c r="C49" s="15">
        <v>98459386</v>
      </c>
      <c r="D49" s="15">
        <v>102625070</v>
      </c>
      <c r="E49" s="28">
        <v>150950715</v>
      </c>
      <c r="F49" s="15">
        <v>166855342</v>
      </c>
      <c r="G49" s="15">
        <v>150390766</v>
      </c>
      <c r="H49" s="15">
        <v>125081567</v>
      </c>
      <c r="I49" s="15">
        <v>134678693</v>
      </c>
      <c r="J49" s="15"/>
      <c r="K49" s="15"/>
      <c r="L49" s="15"/>
      <c r="M49" s="15"/>
    </row>
    <row r="50" spans="1:13" x14ac:dyDescent="0.25">
      <c r="A50" s="2"/>
      <c r="B50" s="26">
        <f>SUM(B45:B49)</f>
        <v>739787545</v>
      </c>
      <c r="C50" s="26">
        <f t="shared" ref="C50:I50" si="8">SUM(C45:C49)</f>
        <v>777765306</v>
      </c>
      <c r="D50" s="26">
        <f t="shared" si="8"/>
        <v>838646413</v>
      </c>
      <c r="E50" s="31">
        <f t="shared" si="8"/>
        <v>951776836</v>
      </c>
      <c r="F50" s="31">
        <f t="shared" si="8"/>
        <v>1073378858</v>
      </c>
      <c r="G50" s="26">
        <f t="shared" si="8"/>
        <v>1137413168</v>
      </c>
      <c r="H50" s="26">
        <f t="shared" si="8"/>
        <v>1207750829</v>
      </c>
      <c r="I50" s="26">
        <f t="shared" si="8"/>
        <v>1297025768</v>
      </c>
      <c r="J50" s="15"/>
      <c r="K50" s="15"/>
      <c r="L50" s="15"/>
      <c r="M50" s="15"/>
    </row>
    <row r="51" spans="1:13" x14ac:dyDescent="0.25">
      <c r="A51" s="44" t="s">
        <v>58</v>
      </c>
      <c r="B51" s="15"/>
      <c r="C51" s="15"/>
      <c r="D51" s="15"/>
      <c r="E51" s="28"/>
      <c r="F51" s="15">
        <v>448163</v>
      </c>
      <c r="G51" s="15">
        <v>461386</v>
      </c>
      <c r="H51" s="15">
        <v>1095496</v>
      </c>
      <c r="I51" s="15">
        <v>498488</v>
      </c>
      <c r="J51" s="15"/>
      <c r="K51" s="15"/>
      <c r="L51" s="15"/>
      <c r="M51" s="15"/>
    </row>
    <row r="52" spans="1:13" x14ac:dyDescent="0.25">
      <c r="B52" s="15"/>
      <c r="C52" s="15"/>
      <c r="D52" s="15"/>
      <c r="E52" s="28"/>
      <c r="F52" s="15"/>
      <c r="G52" s="15"/>
      <c r="H52" s="15"/>
      <c r="I52" s="15"/>
      <c r="J52" s="15"/>
      <c r="K52" s="15"/>
      <c r="L52" s="15"/>
      <c r="M52" s="15"/>
    </row>
    <row r="53" spans="1:13" ht="15.75" thickBot="1" x14ac:dyDescent="0.3">
      <c r="A53" s="2"/>
      <c r="B53" s="34">
        <f t="shared" ref="B53:F53" si="9">SUM(B39,B50, B51)</f>
        <v>999896891</v>
      </c>
      <c r="C53" s="34">
        <f t="shared" si="9"/>
        <v>1070394685</v>
      </c>
      <c r="D53" s="34">
        <f t="shared" si="9"/>
        <v>1179301123</v>
      </c>
      <c r="E53" s="34">
        <f t="shared" si="9"/>
        <v>1343232984</v>
      </c>
      <c r="F53" s="34">
        <f t="shared" si="9"/>
        <v>1547357922</v>
      </c>
      <c r="G53" s="34">
        <f>SUM(G39,G50, G51)</f>
        <v>1650542187</v>
      </c>
      <c r="H53" s="34">
        <f>SUM(H39,H50, H51)</f>
        <v>1752925820</v>
      </c>
      <c r="I53" s="34">
        <f>SUM(I39,I50, I51)</f>
        <v>1901516660</v>
      </c>
      <c r="J53" s="15"/>
      <c r="K53" s="15"/>
      <c r="L53" s="15"/>
      <c r="M53" s="15"/>
    </row>
    <row r="54" spans="1:13" x14ac:dyDescent="0.25">
      <c r="B54" s="19"/>
      <c r="C54" s="19"/>
      <c r="D54" s="19"/>
      <c r="E54" s="35"/>
      <c r="F54" s="19"/>
      <c r="G54" s="19"/>
      <c r="H54" s="19"/>
      <c r="I54" s="19"/>
      <c r="J54" s="15"/>
      <c r="K54" s="15"/>
      <c r="L54" s="15"/>
      <c r="M54" s="15"/>
    </row>
    <row r="55" spans="1:13" s="2" customFormat="1" x14ac:dyDescent="0.25">
      <c r="A55" s="48" t="s">
        <v>82</v>
      </c>
      <c r="B55" s="12">
        <f t="shared" ref="B55:I55" si="10">B50/(B45/10)</f>
        <v>13.844987891513954</v>
      </c>
      <c r="C55" s="12">
        <f t="shared" si="10"/>
        <v>12.996191702010934</v>
      </c>
      <c r="D55" s="12">
        <f t="shared" si="10"/>
        <v>12.739540160863871</v>
      </c>
      <c r="E55" s="36">
        <f t="shared" si="10"/>
        <v>13.143689990061759</v>
      </c>
      <c r="F55" s="12">
        <f t="shared" si="10"/>
        <v>12.889538656864884</v>
      </c>
      <c r="G55" s="12">
        <f t="shared" si="10"/>
        <v>12.416806292258913</v>
      </c>
      <c r="H55" s="12">
        <f t="shared" si="10"/>
        <v>11.986056358036075</v>
      </c>
      <c r="I55" s="12">
        <f t="shared" si="10"/>
        <v>11.701859856835597</v>
      </c>
      <c r="J55" s="15"/>
      <c r="K55" s="15"/>
      <c r="L55" s="15"/>
      <c r="M55" s="15"/>
    </row>
    <row r="56" spans="1:13" x14ac:dyDescent="0.25">
      <c r="A56" s="48" t="s">
        <v>83</v>
      </c>
      <c r="B56" s="1">
        <f>B45/10</f>
        <v>53433600</v>
      </c>
      <c r="C56" s="1">
        <f t="shared" ref="C56:I56" si="11">C45/10</f>
        <v>59845632</v>
      </c>
      <c r="D56" s="1">
        <f t="shared" si="11"/>
        <v>65830195</v>
      </c>
      <c r="E56" s="1">
        <f t="shared" si="11"/>
        <v>72413214</v>
      </c>
      <c r="F56" s="1">
        <f t="shared" si="11"/>
        <v>83275196</v>
      </c>
      <c r="G56" s="1">
        <f t="shared" si="11"/>
        <v>91602715</v>
      </c>
      <c r="H56" s="1">
        <f t="shared" si="11"/>
        <v>100762986</v>
      </c>
      <c r="I56" s="1">
        <f t="shared" si="11"/>
        <v>110839284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52"/>
  <sheetViews>
    <sheetView workbookViewId="0">
      <pane xSplit="1" ySplit="4" topLeftCell="B14" activePane="bottomRight" state="frozen"/>
      <selection pane="topRight" activeCell="B1" sqref="B1"/>
      <selection pane="bottomLeft" activeCell="A6" sqref="A6"/>
      <selection pane="bottomRight" activeCell="F29" sqref="F29"/>
    </sheetView>
  </sheetViews>
  <sheetFormatPr defaultRowHeight="15" x14ac:dyDescent="0.25"/>
  <cols>
    <col min="1" max="1" width="39" customWidth="1"/>
    <col min="2" max="2" width="15.28515625" bestFit="1" customWidth="1"/>
    <col min="3" max="7" width="16.28515625" bestFit="1" customWidth="1"/>
    <col min="8" max="9" width="15.28515625" style="6" bestFit="1" customWidth="1"/>
  </cols>
  <sheetData>
    <row r="1" spans="1:13" ht="15.75" x14ac:dyDescent="0.25">
      <c r="A1" s="2" t="s">
        <v>40</v>
      </c>
      <c r="B1" s="3"/>
      <c r="C1" s="3"/>
      <c r="D1" s="3"/>
      <c r="E1" s="3"/>
      <c r="F1" s="3"/>
    </row>
    <row r="2" spans="1:13" ht="15.75" x14ac:dyDescent="0.25">
      <c r="A2" s="47" t="s">
        <v>60</v>
      </c>
      <c r="B2" s="3"/>
      <c r="C2" s="3"/>
      <c r="D2" s="3"/>
      <c r="E2" s="3"/>
      <c r="F2" s="3"/>
      <c r="H2"/>
      <c r="I2"/>
    </row>
    <row r="3" spans="1:13" ht="15.75" x14ac:dyDescent="0.25">
      <c r="A3" s="2" t="s">
        <v>48</v>
      </c>
      <c r="B3" s="3"/>
      <c r="C3" s="3"/>
      <c r="D3" s="3"/>
      <c r="E3" s="3"/>
      <c r="F3" s="3"/>
      <c r="H3"/>
      <c r="I3"/>
    </row>
    <row r="4" spans="1:13" x14ac:dyDescent="0.25">
      <c r="A4" s="2"/>
      <c r="B4" s="2">
        <v>2012</v>
      </c>
      <c r="C4" s="2">
        <v>2013</v>
      </c>
      <c r="D4" s="2">
        <v>2014</v>
      </c>
      <c r="E4" s="2">
        <v>2015</v>
      </c>
      <c r="F4" s="2">
        <v>2016</v>
      </c>
      <c r="G4" s="2">
        <v>2017</v>
      </c>
      <c r="H4" s="2">
        <v>2018</v>
      </c>
      <c r="I4" s="2">
        <v>2019</v>
      </c>
    </row>
    <row r="5" spans="1:13" ht="15.75" x14ac:dyDescent="0.25">
      <c r="A5" s="3"/>
      <c r="B5" s="7"/>
      <c r="C5" s="7"/>
      <c r="D5" s="7"/>
      <c r="E5" s="7"/>
      <c r="F5" s="7"/>
      <c r="G5" s="7"/>
    </row>
    <row r="6" spans="1:13" x14ac:dyDescent="0.25">
      <c r="A6" s="48" t="s">
        <v>61</v>
      </c>
      <c r="B6" s="15">
        <v>758459050</v>
      </c>
      <c r="C6" s="15">
        <v>785126525</v>
      </c>
      <c r="D6" s="15">
        <v>794406014</v>
      </c>
      <c r="E6" s="15">
        <v>819851850</v>
      </c>
      <c r="F6" s="15">
        <v>833781907</v>
      </c>
      <c r="G6" s="15">
        <v>697790609</v>
      </c>
      <c r="H6" s="22">
        <v>712630957</v>
      </c>
      <c r="I6" s="22">
        <v>981860152</v>
      </c>
      <c r="J6" s="22"/>
      <c r="K6" s="22"/>
      <c r="L6" s="22"/>
      <c r="M6" s="22"/>
    </row>
    <row r="7" spans="1:13" x14ac:dyDescent="0.25">
      <c r="A7" t="s">
        <v>62</v>
      </c>
      <c r="B7" s="24">
        <v>577224631</v>
      </c>
      <c r="C7" s="24">
        <v>605396108</v>
      </c>
      <c r="D7" s="24">
        <v>614938638</v>
      </c>
      <c r="E7" s="24">
        <v>579692313</v>
      </c>
      <c r="F7" s="24">
        <v>616081112</v>
      </c>
      <c r="G7" s="24">
        <v>507811339</v>
      </c>
      <c r="H7" s="22">
        <v>522977896</v>
      </c>
      <c r="I7" s="22">
        <v>728302616</v>
      </c>
      <c r="J7" s="22"/>
      <c r="K7" s="22"/>
      <c r="L7" s="22"/>
      <c r="M7" s="22"/>
    </row>
    <row r="8" spans="1:13" x14ac:dyDescent="0.25">
      <c r="A8" s="48" t="s">
        <v>63</v>
      </c>
      <c r="B8" s="20">
        <f t="shared" ref="B8:G8" si="0">B6-B7</f>
        <v>181234419</v>
      </c>
      <c r="C8" s="20">
        <f t="shared" si="0"/>
        <v>179730417</v>
      </c>
      <c r="D8" s="20">
        <f t="shared" si="0"/>
        <v>179467376</v>
      </c>
      <c r="E8" s="20">
        <f t="shared" si="0"/>
        <v>240159537</v>
      </c>
      <c r="F8" s="20">
        <f t="shared" si="0"/>
        <v>217700795</v>
      </c>
      <c r="G8" s="20">
        <f t="shared" si="0"/>
        <v>189979270</v>
      </c>
      <c r="H8" s="20">
        <f t="shared" ref="H8:I8" si="1">H6-H7</f>
        <v>189653061</v>
      </c>
      <c r="I8" s="20">
        <f t="shared" si="1"/>
        <v>253557536</v>
      </c>
      <c r="J8" s="22"/>
      <c r="K8" s="22"/>
      <c r="L8" s="22"/>
      <c r="M8" s="22"/>
    </row>
    <row r="9" spans="1:13" x14ac:dyDescent="0.25">
      <c r="A9" s="2"/>
      <c r="B9" s="20"/>
      <c r="C9" s="20"/>
      <c r="D9" s="20"/>
      <c r="E9" s="20"/>
      <c r="F9" s="20"/>
      <c r="G9" s="20"/>
      <c r="H9" s="20"/>
      <c r="I9" s="20"/>
      <c r="J9" s="22"/>
      <c r="K9" s="22"/>
      <c r="L9" s="22"/>
      <c r="M9" s="22"/>
    </row>
    <row r="10" spans="1:13" s="2" customFormat="1" x14ac:dyDescent="0.25">
      <c r="A10" s="48" t="s">
        <v>64</v>
      </c>
      <c r="B10" s="20">
        <f>SUM(B11:B12)</f>
        <v>67133875</v>
      </c>
      <c r="C10" s="20">
        <f t="shared" ref="C10:G10" si="2">SUM(C11:C12)</f>
        <v>72018132</v>
      </c>
      <c r="D10" s="20">
        <f t="shared" si="2"/>
        <v>74545345</v>
      </c>
      <c r="E10" s="20">
        <f t="shared" si="2"/>
        <v>70255742</v>
      </c>
      <c r="F10" s="20">
        <f t="shared" si="2"/>
        <v>81145571</v>
      </c>
      <c r="G10" s="20">
        <f t="shared" si="2"/>
        <v>86020561</v>
      </c>
      <c r="H10" s="20">
        <f t="shared" ref="H10:I10" si="3">SUM(H11:H12)</f>
        <v>82494082</v>
      </c>
      <c r="I10" s="20">
        <f t="shared" si="3"/>
        <v>93113399</v>
      </c>
      <c r="J10" s="19"/>
      <c r="K10" s="19"/>
      <c r="L10" s="19"/>
      <c r="M10" s="19"/>
    </row>
    <row r="11" spans="1:13" s="5" customFormat="1" x14ac:dyDescent="0.25">
      <c r="A11" s="5" t="s">
        <v>30</v>
      </c>
      <c r="B11" s="17">
        <v>43353527</v>
      </c>
      <c r="C11" s="17">
        <v>45090877</v>
      </c>
      <c r="D11" s="17">
        <v>47961794</v>
      </c>
      <c r="E11" s="17">
        <v>44777133</v>
      </c>
      <c r="F11" s="17">
        <v>52443915</v>
      </c>
      <c r="G11" s="17">
        <v>57901599</v>
      </c>
      <c r="H11" s="17">
        <v>55935200</v>
      </c>
      <c r="I11" s="17">
        <v>56986563</v>
      </c>
      <c r="J11" s="27"/>
      <c r="K11" s="27"/>
      <c r="L11" s="27"/>
      <c r="M11" s="27"/>
    </row>
    <row r="12" spans="1:13" s="5" customFormat="1" x14ac:dyDescent="0.25">
      <c r="A12" s="5" t="s">
        <v>31</v>
      </c>
      <c r="B12" s="17">
        <v>23780348</v>
      </c>
      <c r="C12" s="17">
        <v>26927255</v>
      </c>
      <c r="D12" s="17">
        <v>26583551</v>
      </c>
      <c r="E12" s="17">
        <v>25478609</v>
      </c>
      <c r="F12" s="17">
        <v>28701656</v>
      </c>
      <c r="G12" s="17">
        <v>28118962</v>
      </c>
      <c r="H12" s="17">
        <v>26558882</v>
      </c>
      <c r="I12" s="17">
        <v>36126836</v>
      </c>
      <c r="J12" s="27"/>
      <c r="K12" s="27"/>
      <c r="L12" s="27"/>
      <c r="M12" s="27"/>
    </row>
    <row r="13" spans="1:13" s="5" customFormat="1" x14ac:dyDescent="0.25">
      <c r="A13" s="5" t="s">
        <v>7</v>
      </c>
      <c r="B13" s="27"/>
      <c r="C13" s="27"/>
      <c r="D13" s="27"/>
      <c r="E13" s="27">
        <v>0</v>
      </c>
      <c r="F13" s="27">
        <v>0</v>
      </c>
      <c r="G13" s="27">
        <v>0</v>
      </c>
      <c r="H13" s="27">
        <v>0</v>
      </c>
      <c r="I13" s="27"/>
      <c r="J13" s="27"/>
      <c r="K13" s="27"/>
      <c r="L13" s="27"/>
      <c r="M13" s="27"/>
    </row>
    <row r="14" spans="1:13" x14ac:dyDescent="0.25">
      <c r="A14" s="48" t="s">
        <v>65</v>
      </c>
      <c r="B14" s="25">
        <f>B8-B10+B13</f>
        <v>114100544</v>
      </c>
      <c r="C14" s="25">
        <f t="shared" ref="C14:I14" si="4">C8-C10+C13</f>
        <v>107712285</v>
      </c>
      <c r="D14" s="25">
        <f t="shared" si="4"/>
        <v>104922031</v>
      </c>
      <c r="E14" s="25">
        <f t="shared" si="4"/>
        <v>169903795</v>
      </c>
      <c r="F14" s="25">
        <f t="shared" si="4"/>
        <v>136555224</v>
      </c>
      <c r="G14" s="25">
        <f t="shared" si="4"/>
        <v>103958709</v>
      </c>
      <c r="H14" s="25">
        <f t="shared" si="4"/>
        <v>107158979</v>
      </c>
      <c r="I14" s="25">
        <f t="shared" si="4"/>
        <v>160444137</v>
      </c>
      <c r="J14" s="22"/>
      <c r="K14" s="22"/>
      <c r="L14" s="22"/>
      <c r="M14" s="22"/>
    </row>
    <row r="15" spans="1:13" x14ac:dyDescent="0.25">
      <c r="A15" s="49" t="s">
        <v>66</v>
      </c>
      <c r="B15" s="19"/>
      <c r="C15" s="19"/>
      <c r="D15" s="19"/>
      <c r="E15" s="19"/>
      <c r="F15" s="19"/>
      <c r="G15" s="19"/>
      <c r="H15" s="19"/>
      <c r="I15" s="19"/>
      <c r="J15" s="22"/>
      <c r="K15" s="22"/>
      <c r="L15" s="22"/>
      <c r="M15" s="22"/>
    </row>
    <row r="16" spans="1:13" x14ac:dyDescent="0.25">
      <c r="A16" s="5" t="s">
        <v>33</v>
      </c>
      <c r="B16" s="17">
        <v>5213605</v>
      </c>
      <c r="C16" s="15">
        <v>11682763</v>
      </c>
      <c r="D16" s="15">
        <v>12272676</v>
      </c>
      <c r="E16" s="15">
        <v>15827936</v>
      </c>
      <c r="F16" s="15">
        <v>13741247</v>
      </c>
      <c r="G16" s="15">
        <v>15404687</v>
      </c>
      <c r="H16" s="15">
        <v>18094371</v>
      </c>
      <c r="I16" s="15">
        <v>21375736</v>
      </c>
      <c r="J16" s="22"/>
      <c r="K16" s="22"/>
      <c r="L16" s="22"/>
      <c r="M16" s="22"/>
    </row>
    <row r="17" spans="1:13" x14ac:dyDescent="0.25">
      <c r="A17" s="5" t="s">
        <v>67</v>
      </c>
      <c r="B17" s="17">
        <v>0</v>
      </c>
      <c r="C17" s="17">
        <v>723411</v>
      </c>
      <c r="D17" s="17">
        <v>0</v>
      </c>
      <c r="E17" s="17"/>
      <c r="F17" s="17"/>
      <c r="G17" s="15"/>
      <c r="H17" s="15"/>
      <c r="I17" s="15"/>
      <c r="J17" s="22"/>
      <c r="K17" s="22"/>
      <c r="L17" s="22"/>
      <c r="M17" s="22"/>
    </row>
    <row r="18" spans="1:13" s="2" customFormat="1" x14ac:dyDescent="0.25">
      <c r="A18" s="48" t="s">
        <v>68</v>
      </c>
      <c r="B18" s="20">
        <f>B14-B16+B17</f>
        <v>108886939</v>
      </c>
      <c r="C18" s="20">
        <f t="shared" ref="C18:I18" si="5">C14-C16+C17</f>
        <v>96752933</v>
      </c>
      <c r="D18" s="20">
        <f t="shared" si="5"/>
        <v>92649355</v>
      </c>
      <c r="E18" s="20">
        <f t="shared" si="5"/>
        <v>154075859</v>
      </c>
      <c r="F18" s="20">
        <f t="shared" si="5"/>
        <v>122813977</v>
      </c>
      <c r="G18" s="20">
        <f t="shared" si="5"/>
        <v>88554022</v>
      </c>
      <c r="H18" s="20">
        <f t="shared" si="5"/>
        <v>89064608</v>
      </c>
      <c r="I18" s="20">
        <f t="shared" si="5"/>
        <v>139068401</v>
      </c>
      <c r="J18" s="19"/>
      <c r="K18" s="19"/>
      <c r="L18" s="19"/>
      <c r="M18" s="19"/>
    </row>
    <row r="19" spans="1:13" x14ac:dyDescent="0.25">
      <c r="A19" s="5" t="s">
        <v>32</v>
      </c>
      <c r="B19" s="17">
        <v>5185092</v>
      </c>
      <c r="C19" s="15">
        <v>4607283</v>
      </c>
      <c r="D19" s="15">
        <v>4411874</v>
      </c>
      <c r="E19" s="15">
        <v>7336946</v>
      </c>
      <c r="F19" s="15">
        <v>5743985</v>
      </c>
      <c r="G19" s="15">
        <v>4119988</v>
      </c>
      <c r="H19" s="15">
        <v>4092989</v>
      </c>
      <c r="I19" s="15">
        <v>6499565</v>
      </c>
      <c r="J19" s="22"/>
      <c r="K19" s="22"/>
      <c r="L19" s="22"/>
      <c r="M19" s="22"/>
    </row>
    <row r="20" spans="1:13" x14ac:dyDescent="0.25">
      <c r="A20" s="5"/>
      <c r="B20" s="17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/>
      <c r="J20" s="22"/>
      <c r="K20" s="22"/>
      <c r="L20" s="22"/>
      <c r="M20" s="22"/>
    </row>
    <row r="21" spans="1:13" x14ac:dyDescent="0.25">
      <c r="A21" s="48" t="s">
        <v>69</v>
      </c>
      <c r="B21" s="25">
        <f t="shared" ref="B21:G21" si="6">(B18-B19)</f>
        <v>103701847</v>
      </c>
      <c r="C21" s="25">
        <f t="shared" si="6"/>
        <v>92145650</v>
      </c>
      <c r="D21" s="25">
        <f t="shared" si="6"/>
        <v>88237481</v>
      </c>
      <c r="E21" s="25">
        <f t="shared" si="6"/>
        <v>146738913</v>
      </c>
      <c r="F21" s="25">
        <f t="shared" si="6"/>
        <v>117069992</v>
      </c>
      <c r="G21" s="25">
        <f t="shared" si="6"/>
        <v>84434034</v>
      </c>
      <c r="H21" s="25">
        <f t="shared" ref="H21:I21" si="7">(H18-H19)</f>
        <v>84971619</v>
      </c>
      <c r="I21" s="25">
        <f t="shared" si="7"/>
        <v>132568836</v>
      </c>
      <c r="J21" s="22"/>
      <c r="K21" s="22"/>
      <c r="L21" s="22"/>
      <c r="M21" s="22"/>
    </row>
    <row r="22" spans="1:13" x14ac:dyDescent="0.25">
      <c r="B22" s="19"/>
      <c r="C22" s="19"/>
      <c r="D22" s="19"/>
      <c r="E22" s="19"/>
      <c r="F22" s="20"/>
      <c r="G22" s="20"/>
      <c r="H22" s="20"/>
      <c r="I22" s="20"/>
      <c r="J22" s="22"/>
      <c r="K22" s="22"/>
      <c r="L22" s="22"/>
      <c r="M22" s="22"/>
    </row>
    <row r="23" spans="1:13" x14ac:dyDescent="0.25">
      <c r="A23" s="44" t="s">
        <v>70</v>
      </c>
      <c r="B23" s="19">
        <v>-28518008</v>
      </c>
      <c r="C23" s="19">
        <f t="shared" ref="C23:G23" si="8">SUM(C24:C25)</f>
        <v>-30421496</v>
      </c>
      <c r="D23" s="19">
        <f t="shared" si="8"/>
        <v>-28543692</v>
      </c>
      <c r="E23" s="19">
        <f t="shared" si="8"/>
        <v>-36684728</v>
      </c>
      <c r="F23" s="19">
        <f t="shared" si="8"/>
        <v>-29486527</v>
      </c>
      <c r="G23" s="19">
        <f t="shared" si="8"/>
        <v>-21311936</v>
      </c>
      <c r="H23" s="19">
        <f t="shared" ref="H23:I23" si="9">SUM(H24:H25)</f>
        <v>-21560650</v>
      </c>
      <c r="I23" s="19">
        <f t="shared" si="9"/>
        <v>-44392027</v>
      </c>
      <c r="J23" s="22"/>
      <c r="K23" s="22"/>
      <c r="L23" s="22"/>
      <c r="M23" s="22"/>
    </row>
    <row r="24" spans="1:13" x14ac:dyDescent="0.25">
      <c r="A24" t="s">
        <v>8</v>
      </c>
      <c r="B24" s="17"/>
      <c r="C24" s="17">
        <v>-23252149</v>
      </c>
      <c r="D24" s="15">
        <v>-23489860</v>
      </c>
      <c r="E24" s="15">
        <v>-34910997</v>
      </c>
      <c r="F24" s="15">
        <v>-25028845</v>
      </c>
      <c r="G24" s="15">
        <v>-16081465</v>
      </c>
      <c r="H24" s="15">
        <v>-18385814</v>
      </c>
      <c r="I24" s="15">
        <v>-27268394</v>
      </c>
      <c r="J24" s="22"/>
      <c r="K24" s="22"/>
      <c r="L24" s="22"/>
      <c r="M24" s="22"/>
    </row>
    <row r="25" spans="1:13" x14ac:dyDescent="0.25">
      <c r="A25" t="s">
        <v>13</v>
      </c>
      <c r="B25" s="22"/>
      <c r="C25" s="22">
        <v>-7169347</v>
      </c>
      <c r="D25" s="22">
        <v>-5053832</v>
      </c>
      <c r="E25" s="22">
        <v>-1773731</v>
      </c>
      <c r="F25" s="22">
        <v>-4457682</v>
      </c>
      <c r="G25" s="22">
        <v>-5230471</v>
      </c>
      <c r="H25" s="22">
        <v>-3174836</v>
      </c>
      <c r="I25" s="22">
        <v>-17123633</v>
      </c>
      <c r="J25" s="22"/>
      <c r="K25" s="22"/>
      <c r="L25" s="22"/>
      <c r="M25" s="22"/>
    </row>
    <row r="26" spans="1:13" x14ac:dyDescent="0.25">
      <c r="A26" s="48" t="s">
        <v>71</v>
      </c>
      <c r="B26" s="25">
        <f t="shared" ref="B26:G26" si="10">B21+B23</f>
        <v>75183839</v>
      </c>
      <c r="C26" s="25">
        <f t="shared" si="10"/>
        <v>61724154</v>
      </c>
      <c r="D26" s="25">
        <f t="shared" si="10"/>
        <v>59693789</v>
      </c>
      <c r="E26" s="25">
        <f t="shared" si="10"/>
        <v>110054185</v>
      </c>
      <c r="F26" s="25">
        <f t="shared" si="10"/>
        <v>87583465</v>
      </c>
      <c r="G26" s="25">
        <f t="shared" si="10"/>
        <v>63122098</v>
      </c>
      <c r="H26" s="25">
        <f t="shared" ref="H26:I26" si="11">H21+H23</f>
        <v>63410969</v>
      </c>
      <c r="I26" s="25">
        <f t="shared" si="11"/>
        <v>88176809</v>
      </c>
      <c r="J26" s="22"/>
      <c r="K26" s="22"/>
      <c r="L26" s="22"/>
      <c r="M26" s="22"/>
    </row>
    <row r="27" spans="1:13" x14ac:dyDescent="0.25">
      <c r="A27" s="2"/>
      <c r="B27" s="19"/>
      <c r="C27" s="19"/>
      <c r="D27" s="19"/>
      <c r="E27" s="19"/>
      <c r="F27" s="19"/>
      <c r="G27" s="19"/>
      <c r="H27" s="19"/>
      <c r="I27" s="19"/>
      <c r="J27" s="22"/>
      <c r="K27" s="22"/>
      <c r="L27" s="22"/>
      <c r="M27" s="22"/>
    </row>
    <row r="28" spans="1:13" x14ac:dyDescent="0.25">
      <c r="A28" s="48" t="s">
        <v>72</v>
      </c>
      <c r="B28" s="11">
        <f>B26/('1'!B45/10)</f>
        <v>1.4070517240088634</v>
      </c>
      <c r="C28" s="11">
        <f>C26/('1'!C45/10)</f>
        <v>1.0313894587995995</v>
      </c>
      <c r="D28" s="11">
        <f>D26/('1'!D45/10)</f>
        <v>0.90678432594647485</v>
      </c>
      <c r="E28" s="11">
        <f>E26/('1'!E45/10)</f>
        <v>1.5198080422172671</v>
      </c>
      <c r="F28" s="11">
        <f>F26/('1'!F45/10)</f>
        <v>1.0517353210432552</v>
      </c>
      <c r="G28" s="11">
        <f>G26/('1'!G45/10)</f>
        <v>0.68908544905028202</v>
      </c>
      <c r="H28" s="11">
        <f>H26/('1'!H45/10)</f>
        <v>0.62930815686625241</v>
      </c>
      <c r="I28" s="11">
        <f>I26/('1'!I45/10)</f>
        <v>0.79553751899010827</v>
      </c>
      <c r="J28" s="22"/>
      <c r="K28" s="22"/>
      <c r="L28" s="22"/>
      <c r="M28" s="22"/>
    </row>
    <row r="29" spans="1:13" x14ac:dyDescent="0.25">
      <c r="A29" s="49" t="s">
        <v>73</v>
      </c>
      <c r="B29" s="15">
        <f>'1'!B45/10</f>
        <v>53433600</v>
      </c>
      <c r="C29" s="15">
        <f>'1'!C45/10</f>
        <v>59845632</v>
      </c>
      <c r="D29" s="15">
        <f>'1'!D45/10</f>
        <v>65830195</v>
      </c>
      <c r="E29" s="15">
        <f>'1'!E45/10</f>
        <v>72413214</v>
      </c>
      <c r="F29" s="15">
        <f>'1'!F45/10</f>
        <v>83275196</v>
      </c>
      <c r="G29" s="15">
        <f>'1'!G45/10</f>
        <v>91602715</v>
      </c>
      <c r="H29" s="15">
        <f>'1'!H45/10</f>
        <v>100762986</v>
      </c>
      <c r="I29" s="15">
        <f>'1'!I45/10</f>
        <v>110839284</v>
      </c>
      <c r="J29" s="22"/>
      <c r="K29" s="22"/>
      <c r="L29" s="22"/>
      <c r="M29" s="22"/>
    </row>
    <row r="30" spans="1:13" x14ac:dyDescent="0.25">
      <c r="H30" s="22"/>
      <c r="I30" s="22"/>
      <c r="J30" s="22"/>
      <c r="K30" s="22"/>
      <c r="L30" s="22"/>
      <c r="M30" s="22"/>
    </row>
    <row r="31" spans="1:13" x14ac:dyDescent="0.25">
      <c r="H31" s="22"/>
      <c r="I31" s="22"/>
      <c r="J31" s="22"/>
      <c r="K31" s="22"/>
      <c r="L31" s="22"/>
      <c r="M31" s="22"/>
    </row>
    <row r="32" spans="1:13" x14ac:dyDescent="0.25">
      <c r="H32" s="22"/>
      <c r="I32" s="22"/>
      <c r="J32" s="22"/>
      <c r="K32" s="22"/>
      <c r="L32" s="22"/>
      <c r="M32" s="22"/>
    </row>
    <row r="33" spans="8:13" x14ac:dyDescent="0.25">
      <c r="H33" s="22"/>
      <c r="I33" s="22"/>
      <c r="J33" s="22"/>
      <c r="K33" s="22"/>
      <c r="L33" s="22"/>
      <c r="M33" s="22"/>
    </row>
    <row r="34" spans="8:13" x14ac:dyDescent="0.25">
      <c r="H34" s="22"/>
      <c r="I34" s="22"/>
      <c r="J34" s="22"/>
      <c r="K34" s="22"/>
      <c r="L34" s="22"/>
      <c r="M34" s="22"/>
    </row>
    <row r="35" spans="8:13" x14ac:dyDescent="0.25">
      <c r="H35" s="22"/>
      <c r="I35" s="22"/>
      <c r="J35" s="22"/>
      <c r="K35" s="22"/>
      <c r="L35" s="22"/>
      <c r="M35" s="22"/>
    </row>
    <row r="36" spans="8:13" x14ac:dyDescent="0.25">
      <c r="H36" s="22"/>
      <c r="I36" s="22"/>
      <c r="J36" s="22"/>
      <c r="K36" s="22"/>
      <c r="L36" s="22"/>
      <c r="M36" s="22"/>
    </row>
    <row r="37" spans="8:13" x14ac:dyDescent="0.25">
      <c r="H37" s="22"/>
      <c r="I37" s="22"/>
      <c r="J37" s="22"/>
      <c r="K37" s="22"/>
      <c r="L37" s="22"/>
      <c r="M37" s="22"/>
    </row>
    <row r="38" spans="8:13" x14ac:dyDescent="0.25">
      <c r="H38" s="22"/>
      <c r="I38" s="22"/>
      <c r="J38" s="22"/>
      <c r="K38" s="22"/>
      <c r="L38" s="22"/>
      <c r="M38" s="22"/>
    </row>
    <row r="39" spans="8:13" x14ac:dyDescent="0.25">
      <c r="H39" s="22"/>
      <c r="I39" s="22"/>
      <c r="J39" s="22"/>
      <c r="K39" s="22"/>
      <c r="L39" s="22"/>
      <c r="M39" s="22"/>
    </row>
    <row r="40" spans="8:13" x14ac:dyDescent="0.25">
      <c r="H40" s="22"/>
      <c r="I40" s="22"/>
      <c r="J40" s="22"/>
      <c r="K40" s="22"/>
      <c r="L40" s="22"/>
      <c r="M40" s="22"/>
    </row>
    <row r="41" spans="8:13" x14ac:dyDescent="0.25">
      <c r="H41" s="22"/>
      <c r="I41" s="22"/>
      <c r="J41" s="22"/>
      <c r="K41" s="22"/>
      <c r="L41" s="22"/>
      <c r="M41" s="22"/>
    </row>
    <row r="42" spans="8:13" x14ac:dyDescent="0.25">
      <c r="H42" s="22"/>
      <c r="I42" s="22"/>
      <c r="J42" s="22"/>
      <c r="K42" s="22"/>
      <c r="L42" s="22"/>
      <c r="M42" s="22"/>
    </row>
    <row r="43" spans="8:13" x14ac:dyDescent="0.25">
      <c r="H43" s="22"/>
      <c r="I43" s="22"/>
      <c r="J43" s="22"/>
      <c r="K43" s="22"/>
      <c r="L43" s="22"/>
      <c r="M43" s="22"/>
    </row>
    <row r="44" spans="8:13" x14ac:dyDescent="0.25">
      <c r="H44" s="22"/>
      <c r="I44" s="22"/>
      <c r="J44" s="22"/>
      <c r="K44" s="22"/>
      <c r="L44" s="22"/>
      <c r="M44" s="22"/>
    </row>
    <row r="45" spans="8:13" x14ac:dyDescent="0.25">
      <c r="H45" s="22"/>
      <c r="I45" s="22"/>
      <c r="J45" s="22"/>
      <c r="K45" s="22"/>
      <c r="L45" s="22"/>
      <c r="M45" s="22"/>
    </row>
    <row r="46" spans="8:13" x14ac:dyDescent="0.25">
      <c r="H46" s="22"/>
      <c r="I46" s="22"/>
      <c r="J46" s="22"/>
      <c r="K46" s="22"/>
      <c r="L46" s="22"/>
      <c r="M46" s="22"/>
    </row>
    <row r="47" spans="8:13" x14ac:dyDescent="0.25">
      <c r="H47" s="22"/>
      <c r="I47" s="22"/>
      <c r="J47" s="22"/>
      <c r="K47" s="22"/>
      <c r="L47" s="22"/>
      <c r="M47" s="22"/>
    </row>
    <row r="48" spans="8:13" x14ac:dyDescent="0.25">
      <c r="H48" s="22"/>
      <c r="I48" s="22"/>
      <c r="J48" s="22"/>
      <c r="K48" s="22"/>
      <c r="L48" s="22"/>
      <c r="M48" s="22"/>
    </row>
    <row r="49" spans="1:13" x14ac:dyDescent="0.25">
      <c r="H49" s="22"/>
      <c r="I49" s="22"/>
      <c r="J49" s="22"/>
      <c r="K49" s="22"/>
      <c r="L49" s="22"/>
      <c r="M49" s="22"/>
    </row>
    <row r="50" spans="1:13" x14ac:dyDescent="0.25">
      <c r="H50" s="22"/>
      <c r="I50" s="22"/>
      <c r="J50" s="22"/>
      <c r="K50" s="22"/>
      <c r="L50" s="22"/>
      <c r="M50" s="22"/>
    </row>
    <row r="52" spans="1:13" x14ac:dyDescent="0.25">
      <c r="A52" s="6"/>
      <c r="B52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33"/>
  <sheetViews>
    <sheetView tabSelected="1" workbookViewId="0">
      <pane xSplit="1" ySplit="4" topLeftCell="B14" activePane="bottomRight" state="frozen"/>
      <selection pane="topRight" activeCell="B1" sqref="B1"/>
      <selection pane="bottomLeft" activeCell="A6" sqref="A6"/>
      <selection pane="bottomRight" activeCell="B30" sqref="B30"/>
    </sheetView>
  </sheetViews>
  <sheetFormatPr defaultRowHeight="15" x14ac:dyDescent="0.25"/>
  <cols>
    <col min="1" max="1" width="38.85546875" customWidth="1"/>
    <col min="2" max="2" width="16" style="14" bestFit="1" customWidth="1"/>
    <col min="3" max="4" width="16.28515625" style="14" bestFit="1" customWidth="1"/>
    <col min="5" max="7" width="17" style="14" bestFit="1" customWidth="1"/>
    <col min="8" max="9" width="13.42578125" style="15" bestFit="1" customWidth="1"/>
    <col min="10" max="10" width="13.42578125" bestFit="1" customWidth="1"/>
  </cols>
  <sheetData>
    <row r="1" spans="1:14" ht="15.75" x14ac:dyDescent="0.25">
      <c r="A1" s="2" t="s">
        <v>40</v>
      </c>
      <c r="B1" s="13"/>
      <c r="C1" s="13"/>
      <c r="D1" s="13"/>
      <c r="E1" s="13"/>
      <c r="F1" s="13"/>
    </row>
    <row r="2" spans="1:14" ht="15.75" x14ac:dyDescent="0.25">
      <c r="A2" s="2" t="s">
        <v>47</v>
      </c>
      <c r="B2" s="3"/>
      <c r="C2" s="3"/>
      <c r="D2" s="3"/>
      <c r="E2" s="3"/>
      <c r="F2" s="3"/>
      <c r="G2"/>
      <c r="H2"/>
      <c r="I2"/>
    </row>
    <row r="3" spans="1:14" ht="15.75" x14ac:dyDescent="0.25">
      <c r="A3" s="2" t="s">
        <v>48</v>
      </c>
      <c r="B3" s="3"/>
      <c r="C3" s="3"/>
      <c r="D3" s="3"/>
      <c r="E3" s="3"/>
      <c r="F3" s="3"/>
      <c r="G3"/>
      <c r="H3"/>
      <c r="I3"/>
    </row>
    <row r="4" spans="1:14" x14ac:dyDescent="0.25">
      <c r="A4" s="2"/>
      <c r="B4" s="2">
        <v>2012</v>
      </c>
      <c r="C4" s="2">
        <v>2013</v>
      </c>
      <c r="D4" s="2">
        <v>2014</v>
      </c>
      <c r="E4" s="2">
        <v>2015</v>
      </c>
      <c r="F4" s="2">
        <v>2016</v>
      </c>
      <c r="G4" s="2">
        <v>2017</v>
      </c>
      <c r="H4" s="2">
        <v>2018</v>
      </c>
      <c r="I4" s="2">
        <v>2019</v>
      </c>
    </row>
    <row r="5" spans="1:14" ht="15.75" x14ac:dyDescent="0.25">
      <c r="A5" s="3"/>
      <c r="B5" s="13"/>
      <c r="C5" s="13"/>
      <c r="D5" s="13"/>
      <c r="E5" s="13"/>
      <c r="F5" s="13"/>
      <c r="G5" s="13"/>
    </row>
    <row r="6" spans="1:14" x14ac:dyDescent="0.25">
      <c r="A6" s="48" t="s">
        <v>74</v>
      </c>
    </row>
    <row r="7" spans="1:14" x14ac:dyDescent="0.25">
      <c r="A7" t="s">
        <v>34</v>
      </c>
      <c r="B7" s="14">
        <v>742121631</v>
      </c>
      <c r="C7" s="14">
        <v>767262895</v>
      </c>
      <c r="D7" s="14">
        <v>763266451</v>
      </c>
      <c r="E7" s="15">
        <v>746668853</v>
      </c>
      <c r="F7" s="14">
        <v>762610014</v>
      </c>
      <c r="G7" s="14">
        <v>658997309</v>
      </c>
      <c r="H7" s="14">
        <v>682466837</v>
      </c>
      <c r="I7" s="14">
        <v>932266379</v>
      </c>
      <c r="J7" s="15"/>
      <c r="K7" s="15"/>
      <c r="L7" s="15"/>
      <c r="M7" s="15"/>
      <c r="N7" s="15"/>
    </row>
    <row r="8" spans="1:14" ht="15.75" x14ac:dyDescent="0.25">
      <c r="A8" s="8" t="s">
        <v>14</v>
      </c>
      <c r="B8" s="14">
        <v>-701204256</v>
      </c>
      <c r="C8" s="14">
        <v>-678761916</v>
      </c>
      <c r="D8" s="14">
        <v>-690698251</v>
      </c>
      <c r="E8" s="15">
        <v>-666165088</v>
      </c>
      <c r="F8" s="14">
        <v>-666073873</v>
      </c>
      <c r="G8" s="14">
        <v>-582342640</v>
      </c>
      <c r="H8" s="14">
        <v>-612723283</v>
      </c>
      <c r="I8" s="14">
        <v>-800109934</v>
      </c>
      <c r="J8" s="15"/>
      <c r="K8" s="15"/>
      <c r="L8" s="15"/>
      <c r="M8" s="15"/>
      <c r="N8" s="15"/>
    </row>
    <row r="9" spans="1:14" ht="15.75" x14ac:dyDescent="0.25">
      <c r="A9" s="8" t="s">
        <v>35</v>
      </c>
      <c r="B9" s="14">
        <v>-5213605</v>
      </c>
      <c r="C9" s="14">
        <v>-11682763</v>
      </c>
      <c r="D9" s="14">
        <v>-12272676</v>
      </c>
      <c r="E9" s="15">
        <v>-15827936</v>
      </c>
      <c r="F9" s="14">
        <v>-13741247</v>
      </c>
      <c r="G9" s="14">
        <v>-15404687</v>
      </c>
      <c r="H9" s="14">
        <v>-18094371</v>
      </c>
      <c r="I9" s="14">
        <v>-20072542</v>
      </c>
      <c r="J9" s="15"/>
      <c r="K9" s="15"/>
      <c r="L9" s="15"/>
      <c r="M9" s="15"/>
      <c r="N9" s="15"/>
    </row>
    <row r="10" spans="1:14" ht="15.75" x14ac:dyDescent="0.25">
      <c r="A10" s="8" t="s">
        <v>36</v>
      </c>
      <c r="B10" s="14">
        <v>-24724892</v>
      </c>
      <c r="C10" s="14">
        <v>-17900000</v>
      </c>
      <c r="D10" s="14">
        <v>-24500000</v>
      </c>
      <c r="E10" s="15">
        <v>-15235397</v>
      </c>
      <c r="F10" s="14">
        <v>-41428985</v>
      </c>
      <c r="G10" s="14">
        <v>-41610367</v>
      </c>
      <c r="H10" s="14">
        <v>-47137264</v>
      </c>
      <c r="I10" s="14">
        <v>-37684920</v>
      </c>
      <c r="J10" s="15"/>
      <c r="K10" s="15"/>
      <c r="L10" s="15"/>
      <c r="M10" s="15"/>
      <c r="N10" s="15"/>
    </row>
    <row r="11" spans="1:14" ht="15.75" x14ac:dyDescent="0.25">
      <c r="A11" s="3"/>
      <c r="B11" s="16">
        <f t="shared" ref="B11:I11" si="0">SUM(B7:B10)</f>
        <v>10978878</v>
      </c>
      <c r="C11" s="16">
        <f t="shared" si="0"/>
        <v>58918216</v>
      </c>
      <c r="D11" s="16">
        <f t="shared" si="0"/>
        <v>35795524</v>
      </c>
      <c r="E11" s="16">
        <f t="shared" si="0"/>
        <v>49440432</v>
      </c>
      <c r="F11" s="16">
        <f t="shared" si="0"/>
        <v>41365909</v>
      </c>
      <c r="G11" s="16">
        <f t="shared" si="0"/>
        <v>19639615</v>
      </c>
      <c r="H11" s="16">
        <f t="shared" si="0"/>
        <v>4511919</v>
      </c>
      <c r="I11" s="16">
        <f t="shared" si="0"/>
        <v>74398983</v>
      </c>
      <c r="J11" s="15"/>
      <c r="K11" s="15"/>
      <c r="L11" s="15"/>
      <c r="M11" s="15"/>
      <c r="N11" s="15"/>
    </row>
    <row r="12" spans="1:14" ht="15.75" x14ac:dyDescent="0.25">
      <c r="A12" s="3"/>
      <c r="B12" s="16"/>
      <c r="C12" s="16"/>
      <c r="D12" s="16"/>
      <c r="E12" s="16"/>
      <c r="F12" s="16"/>
      <c r="G12" s="16"/>
      <c r="J12" s="15"/>
      <c r="K12" s="15"/>
      <c r="L12" s="15"/>
      <c r="M12" s="15"/>
      <c r="N12" s="15"/>
    </row>
    <row r="13" spans="1:14" x14ac:dyDescent="0.25">
      <c r="A13" s="48" t="s">
        <v>75</v>
      </c>
      <c r="J13" s="15"/>
      <c r="K13" s="15"/>
      <c r="L13" s="15"/>
      <c r="M13" s="15"/>
      <c r="N13" s="15"/>
    </row>
    <row r="14" spans="1:14" ht="30" x14ac:dyDescent="0.25">
      <c r="A14" s="4" t="s">
        <v>19</v>
      </c>
      <c r="B14" s="14">
        <v>-49608739</v>
      </c>
      <c r="C14" s="14">
        <v>-1357185</v>
      </c>
      <c r="D14" s="14">
        <v>-498162</v>
      </c>
      <c r="E14" s="15">
        <v>-46997021</v>
      </c>
      <c r="F14" s="14">
        <v>-62341729</v>
      </c>
      <c r="G14" s="14">
        <v>-29524109</v>
      </c>
      <c r="H14" s="15">
        <v>-31935282</v>
      </c>
      <c r="I14" s="15">
        <v>-76874753</v>
      </c>
      <c r="J14" s="15"/>
      <c r="K14" s="15"/>
      <c r="L14" s="15"/>
      <c r="M14" s="15"/>
      <c r="N14" s="15"/>
    </row>
    <row r="15" spans="1:14" x14ac:dyDescent="0.25">
      <c r="A15" s="4" t="s">
        <v>37</v>
      </c>
      <c r="B15" s="14">
        <v>-61256934</v>
      </c>
      <c r="C15" s="14">
        <v>-32578922</v>
      </c>
      <c r="D15" s="14">
        <v>-21422140</v>
      </c>
      <c r="E15" s="15">
        <v>-12558614</v>
      </c>
      <c r="F15" s="14">
        <v>-10638724</v>
      </c>
      <c r="G15" s="14" t="s">
        <v>29</v>
      </c>
      <c r="J15" s="15"/>
      <c r="K15" s="15"/>
      <c r="L15" s="15"/>
      <c r="M15" s="15"/>
      <c r="N15" s="15"/>
    </row>
    <row r="16" spans="1:14" x14ac:dyDescent="0.25">
      <c r="A16" s="4" t="s">
        <v>38</v>
      </c>
      <c r="B16" s="14">
        <v>9000000</v>
      </c>
      <c r="C16" s="14">
        <v>-2500000</v>
      </c>
      <c r="D16" s="14">
        <v>-25340000</v>
      </c>
      <c r="E16" s="15">
        <v>-9929630</v>
      </c>
      <c r="F16" s="14">
        <v>-12005904</v>
      </c>
      <c r="G16" s="14" t="s">
        <v>29</v>
      </c>
      <c r="J16" s="15"/>
      <c r="K16" s="15"/>
      <c r="L16" s="15"/>
      <c r="M16" s="15"/>
      <c r="N16" s="15"/>
    </row>
    <row r="17" spans="1:14" x14ac:dyDescent="0.25">
      <c r="A17" s="2"/>
      <c r="B17" s="16">
        <f>SUM(B14:B16)</f>
        <v>-101865673</v>
      </c>
      <c r="C17" s="16">
        <f t="shared" ref="C17:I17" si="1">SUM(C14:C16)</f>
        <v>-36436107</v>
      </c>
      <c r="D17" s="16">
        <f t="shared" si="1"/>
        <v>-47260302</v>
      </c>
      <c r="E17" s="16">
        <f t="shared" si="1"/>
        <v>-69485265</v>
      </c>
      <c r="F17" s="16">
        <f t="shared" si="1"/>
        <v>-84986357</v>
      </c>
      <c r="G17" s="16">
        <f t="shared" si="1"/>
        <v>-29524109</v>
      </c>
      <c r="H17" s="16">
        <f t="shared" si="1"/>
        <v>-31935282</v>
      </c>
      <c r="I17" s="16">
        <f t="shared" si="1"/>
        <v>-76874753</v>
      </c>
      <c r="J17" s="15"/>
      <c r="K17" s="15"/>
      <c r="L17" s="15"/>
      <c r="M17" s="15"/>
      <c r="N17" s="15"/>
    </row>
    <row r="18" spans="1:14" x14ac:dyDescent="0.25">
      <c r="J18" s="15"/>
      <c r="K18" s="15"/>
      <c r="L18" s="15"/>
      <c r="M18" s="15"/>
      <c r="N18" s="15"/>
    </row>
    <row r="19" spans="1:14" x14ac:dyDescent="0.25">
      <c r="A19" s="48" t="s">
        <v>76</v>
      </c>
      <c r="D19" s="37"/>
      <c r="E19" s="37"/>
      <c r="J19" s="15"/>
      <c r="K19" s="15"/>
      <c r="L19" s="15"/>
      <c r="M19" s="15"/>
      <c r="N19" s="15"/>
    </row>
    <row r="20" spans="1:14" x14ac:dyDescent="0.25">
      <c r="A20" s="5" t="s">
        <v>39</v>
      </c>
      <c r="B20" s="14">
        <v>3492891</v>
      </c>
      <c r="C20" s="14">
        <v>-13173029</v>
      </c>
      <c r="D20" s="37">
        <v>22398956</v>
      </c>
      <c r="E20" s="37">
        <v>16680548</v>
      </c>
      <c r="F20" s="14">
        <v>27668614</v>
      </c>
      <c r="G20" s="14">
        <v>18341505</v>
      </c>
      <c r="H20" s="15">
        <v>19681553</v>
      </c>
      <c r="I20" s="15">
        <v>10182753</v>
      </c>
      <c r="J20" s="15"/>
      <c r="K20" s="15"/>
      <c r="L20" s="15"/>
      <c r="M20" s="15"/>
      <c r="N20" s="15"/>
    </row>
    <row r="21" spans="1:14" x14ac:dyDescent="0.25">
      <c r="A21" s="2"/>
      <c r="B21" s="18">
        <f t="shared" ref="B21:G21" si="2">SUM(B20:B20)</f>
        <v>3492891</v>
      </c>
      <c r="C21" s="18">
        <f t="shared" si="2"/>
        <v>-13173029</v>
      </c>
      <c r="D21" s="38">
        <f t="shared" si="2"/>
        <v>22398956</v>
      </c>
      <c r="E21" s="38">
        <f t="shared" si="2"/>
        <v>16680548</v>
      </c>
      <c r="F21" s="18">
        <f t="shared" si="2"/>
        <v>27668614</v>
      </c>
      <c r="G21" s="18">
        <f t="shared" si="2"/>
        <v>18341505</v>
      </c>
      <c r="H21" s="18">
        <f t="shared" ref="H21:I21" si="3">SUM(H20:H20)</f>
        <v>19681553</v>
      </c>
      <c r="I21" s="18">
        <f t="shared" si="3"/>
        <v>10182753</v>
      </c>
      <c r="J21" s="15"/>
      <c r="K21" s="15"/>
      <c r="L21" s="15"/>
      <c r="M21" s="15"/>
      <c r="N21" s="15"/>
    </row>
    <row r="22" spans="1:14" x14ac:dyDescent="0.25">
      <c r="D22" s="37"/>
      <c r="E22" s="37"/>
      <c r="H22" s="14"/>
      <c r="I22" s="14"/>
      <c r="J22" s="15"/>
      <c r="K22" s="15"/>
      <c r="L22" s="15"/>
      <c r="M22" s="15"/>
      <c r="N22" s="15"/>
    </row>
    <row r="23" spans="1:14" x14ac:dyDescent="0.25">
      <c r="A23" s="2" t="s">
        <v>77</v>
      </c>
      <c r="B23" s="16">
        <f t="shared" ref="B23:G23" si="4">SUM(B11,B17,B21)</f>
        <v>-87393904</v>
      </c>
      <c r="C23" s="16">
        <f t="shared" si="4"/>
        <v>9309080</v>
      </c>
      <c r="D23" s="39">
        <f t="shared" si="4"/>
        <v>10934178</v>
      </c>
      <c r="E23" s="39">
        <f t="shared" si="4"/>
        <v>-3364285</v>
      </c>
      <c r="F23" s="16">
        <f t="shared" si="4"/>
        <v>-15951834</v>
      </c>
      <c r="G23" s="16">
        <f t="shared" si="4"/>
        <v>8457011</v>
      </c>
      <c r="H23" s="16">
        <f t="shared" ref="H23:I23" si="5">SUM(H11,H17,H21)</f>
        <v>-7741810</v>
      </c>
      <c r="I23" s="16">
        <f t="shared" si="5"/>
        <v>7706983</v>
      </c>
      <c r="J23" s="15"/>
      <c r="K23" s="15"/>
      <c r="L23" s="15"/>
      <c r="M23" s="15"/>
      <c r="N23" s="15"/>
    </row>
    <row r="24" spans="1:14" x14ac:dyDescent="0.25">
      <c r="A24" s="49" t="s">
        <v>78</v>
      </c>
      <c r="B24" s="14">
        <v>97530734</v>
      </c>
      <c r="C24" s="14">
        <v>10136831</v>
      </c>
      <c r="D24" s="37">
        <v>19445911</v>
      </c>
      <c r="E24" s="37">
        <v>30380089</v>
      </c>
      <c r="F24" s="14">
        <v>28565614</v>
      </c>
      <c r="G24" s="14">
        <v>12613780</v>
      </c>
      <c r="H24" s="14">
        <v>21070791</v>
      </c>
      <c r="I24" s="14">
        <v>13328981</v>
      </c>
      <c r="J24" s="15"/>
      <c r="K24" s="15"/>
      <c r="L24" s="15"/>
      <c r="M24" s="15"/>
      <c r="N24" s="15"/>
    </row>
    <row r="25" spans="1:14" x14ac:dyDescent="0.25">
      <c r="A25" s="48" t="s">
        <v>79</v>
      </c>
      <c r="B25" s="16">
        <f>SUM(B23:B24)</f>
        <v>10136830</v>
      </c>
      <c r="C25" s="16">
        <f t="shared" ref="C25:G25" si="6">SUM(C23:C24)</f>
        <v>19445911</v>
      </c>
      <c r="D25" s="39">
        <f t="shared" si="6"/>
        <v>30380089</v>
      </c>
      <c r="E25" s="39">
        <f t="shared" si="6"/>
        <v>27015804</v>
      </c>
      <c r="F25" s="16">
        <f t="shared" si="6"/>
        <v>12613780</v>
      </c>
      <c r="G25" s="16">
        <f t="shared" si="6"/>
        <v>21070791</v>
      </c>
      <c r="H25" s="16">
        <f t="shared" ref="H25:I25" si="7">SUM(H23:H24)</f>
        <v>13328981</v>
      </c>
      <c r="I25" s="16">
        <f t="shared" si="7"/>
        <v>21035964</v>
      </c>
      <c r="J25" s="15"/>
      <c r="K25" s="15"/>
      <c r="L25" s="15"/>
      <c r="M25" s="15"/>
      <c r="N25" s="15"/>
    </row>
    <row r="26" spans="1:14" x14ac:dyDescent="0.25">
      <c r="B26" s="16"/>
      <c r="C26" s="16"/>
      <c r="D26" s="39"/>
      <c r="E26" s="39"/>
      <c r="F26" s="16"/>
      <c r="G26" s="16"/>
      <c r="H26" s="16"/>
      <c r="I26" s="16"/>
      <c r="J26" s="15"/>
      <c r="K26" s="15"/>
      <c r="L26" s="15"/>
      <c r="M26" s="15"/>
      <c r="N26" s="15"/>
    </row>
    <row r="27" spans="1:14" x14ac:dyDescent="0.25">
      <c r="A27" s="48" t="s">
        <v>80</v>
      </c>
      <c r="B27" s="23">
        <f>B11/('1'!B45/10)</f>
        <v>0.20546768325547971</v>
      </c>
      <c r="C27" s="23">
        <f>C11/('1'!C45/10)</f>
        <v>0.9845031964905977</v>
      </c>
      <c r="D27" s="40">
        <f>D11/('1'!D45/10)</f>
        <v>0.54375539978272891</v>
      </c>
      <c r="E27" s="40">
        <f>E11/('1'!E45/10)</f>
        <v>0.68275428294067986</v>
      </c>
      <c r="F27" s="23">
        <f>F11/('1'!F45/10)</f>
        <v>0.49673745589262858</v>
      </c>
      <c r="G27" s="23">
        <f>G11/('1'!G45/10)</f>
        <v>0.21439992253504714</v>
      </c>
      <c r="H27" s="23">
        <f>H11/('1'!H45/10)</f>
        <v>4.4777543611103386E-2</v>
      </c>
      <c r="I27" s="23">
        <f>I11/('1'!I45/10)</f>
        <v>0.67123298089872174</v>
      </c>
      <c r="J27" s="15"/>
      <c r="K27" s="15"/>
      <c r="L27" s="15"/>
      <c r="M27" s="15"/>
      <c r="N27" s="15"/>
    </row>
    <row r="28" spans="1:14" x14ac:dyDescent="0.25">
      <c r="A28" s="48" t="s">
        <v>81</v>
      </c>
      <c r="B28" s="21">
        <f>'1'!B45/10</f>
        <v>53433600</v>
      </c>
      <c r="C28" s="21">
        <f>'1'!C45/10</f>
        <v>59845632</v>
      </c>
      <c r="D28" s="21">
        <f>'1'!D45/10</f>
        <v>65830195</v>
      </c>
      <c r="E28" s="21">
        <f>'1'!E45/10</f>
        <v>72413214</v>
      </c>
      <c r="F28" s="21">
        <f>'1'!F45/10</f>
        <v>83275196</v>
      </c>
      <c r="G28" s="21">
        <f>'1'!G45/10</f>
        <v>91602715</v>
      </c>
      <c r="H28" s="21">
        <f>'1'!H45/10</f>
        <v>100762986</v>
      </c>
      <c r="I28" s="21">
        <f>'1'!I45/10</f>
        <v>110839284</v>
      </c>
      <c r="J28" s="15"/>
      <c r="K28" s="15"/>
      <c r="L28" s="15"/>
      <c r="M28" s="15"/>
      <c r="N28" s="15"/>
    </row>
    <row r="29" spans="1:14" ht="15.75" x14ac:dyDescent="0.25">
      <c r="A29" s="3"/>
      <c r="D29" s="37"/>
      <c r="E29" s="37"/>
      <c r="H29" s="22"/>
      <c r="I29" s="22"/>
      <c r="J29" s="15"/>
      <c r="K29" s="15"/>
      <c r="L29" s="15"/>
      <c r="M29" s="15"/>
      <c r="N29" s="15"/>
    </row>
    <row r="30" spans="1:14" x14ac:dyDescent="0.25">
      <c r="B30" s="21"/>
      <c r="C30" s="21"/>
      <c r="D30" s="41"/>
      <c r="E30" s="41"/>
      <c r="F30" s="21"/>
      <c r="G30" s="21"/>
      <c r="H30" s="22"/>
      <c r="I30" s="22"/>
      <c r="J30" s="15"/>
      <c r="K30" s="15"/>
      <c r="L30" s="15"/>
      <c r="M30" s="15"/>
      <c r="N30" s="15"/>
    </row>
    <row r="31" spans="1:14" x14ac:dyDescent="0.25">
      <c r="B31" s="21"/>
      <c r="C31" s="21"/>
      <c r="D31" s="41"/>
      <c r="E31" s="41"/>
      <c r="F31" s="21"/>
      <c r="G31" s="21"/>
      <c r="H31" s="22"/>
      <c r="I31" s="22"/>
      <c r="J31" s="15"/>
      <c r="K31" s="15"/>
      <c r="L31" s="15"/>
      <c r="M31" s="15"/>
      <c r="N31" s="15"/>
    </row>
    <row r="32" spans="1:14" x14ac:dyDescent="0.25">
      <c r="B32" s="21"/>
      <c r="C32" s="21"/>
      <c r="D32" s="21"/>
      <c r="E32" s="21"/>
      <c r="F32" s="21"/>
      <c r="G32" s="21"/>
      <c r="H32" s="22"/>
      <c r="I32" s="22"/>
      <c r="J32" s="15"/>
      <c r="K32" s="15"/>
      <c r="L32" s="15"/>
      <c r="M32" s="15"/>
      <c r="N32" s="15"/>
    </row>
    <row r="33" spans="2:14" x14ac:dyDescent="0.25">
      <c r="B33" s="21"/>
      <c r="C33" s="21"/>
      <c r="D33" s="21"/>
      <c r="E33" s="21"/>
      <c r="F33" s="21"/>
      <c r="G33" s="21"/>
      <c r="H33" s="22"/>
      <c r="I33" s="22"/>
      <c r="J33" s="15"/>
      <c r="K33" s="15"/>
      <c r="L33" s="15"/>
      <c r="M33" s="15"/>
      <c r="N33" s="1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5" sqref="A5:A12"/>
    </sheetView>
  </sheetViews>
  <sheetFormatPr defaultRowHeight="15" x14ac:dyDescent="0.25"/>
  <cols>
    <col min="1" max="1" width="16.5703125" bestFit="1" customWidth="1"/>
  </cols>
  <sheetData>
    <row r="1" spans="1:8" x14ac:dyDescent="0.25">
      <c r="A1" s="2" t="s">
        <v>40</v>
      </c>
    </row>
    <row r="2" spans="1:8" ht="15.75" x14ac:dyDescent="0.25">
      <c r="A2" s="2" t="s">
        <v>43</v>
      </c>
      <c r="B2" s="3"/>
      <c r="C2" s="3"/>
      <c r="D2" s="3"/>
      <c r="E2" s="3"/>
      <c r="F2" s="3"/>
    </row>
    <row r="3" spans="1:8" ht="15.75" x14ac:dyDescent="0.25">
      <c r="A3" s="2" t="s">
        <v>48</v>
      </c>
      <c r="B3" s="3"/>
      <c r="C3" s="3"/>
      <c r="D3" s="3"/>
      <c r="E3" s="3"/>
      <c r="F3" s="3"/>
    </row>
    <row r="4" spans="1:8" x14ac:dyDescent="0.25">
      <c r="A4" s="2"/>
      <c r="B4" s="2">
        <v>2012</v>
      </c>
      <c r="C4" s="2">
        <v>2013</v>
      </c>
      <c r="D4" s="2">
        <v>2014</v>
      </c>
      <c r="E4" s="2">
        <v>2015</v>
      </c>
      <c r="F4" s="2">
        <v>2016</v>
      </c>
      <c r="G4" s="2">
        <v>2017</v>
      </c>
      <c r="H4" s="2">
        <v>2018</v>
      </c>
    </row>
    <row r="5" spans="1:8" x14ac:dyDescent="0.25">
      <c r="A5" t="s">
        <v>49</v>
      </c>
      <c r="B5" s="42">
        <f>'2'!B26/'1'!B21</f>
        <v>7.5191591929852294E-2</v>
      </c>
      <c r="C5" s="42">
        <f>'2'!C26/'1'!C21</f>
        <v>5.7664854770523133E-2</v>
      </c>
      <c r="D5" s="42">
        <f>'2'!D26/'1'!D21</f>
        <v>5.0617936196097391E-2</v>
      </c>
      <c r="E5" s="42">
        <f>'2'!E26/'1'!E21</f>
        <v>8.1932312793772194E-2</v>
      </c>
      <c r="F5" s="42">
        <f>'2'!F26/'1'!F21</f>
        <v>5.6601938015561827E-2</v>
      </c>
      <c r="G5" s="42">
        <f>'2'!G26/'1'!G21</f>
        <v>3.8243250307179212E-2</v>
      </c>
      <c r="H5" s="42">
        <f>'2'!H26/'1'!H21</f>
        <v>3.6174359620077937E-2</v>
      </c>
    </row>
    <row r="6" spans="1:8" x14ac:dyDescent="0.25">
      <c r="A6" t="s">
        <v>50</v>
      </c>
      <c r="B6" s="42">
        <f>'2'!B26/'1'!B50</f>
        <v>0.101628960244255</v>
      </c>
      <c r="C6" s="42">
        <f>'2'!C26/'1'!C50</f>
        <v>7.9360899134783475E-2</v>
      </c>
      <c r="D6" s="42">
        <f>'2'!D26/'1'!D50</f>
        <v>7.1178732866052336E-2</v>
      </c>
      <c r="E6" s="42">
        <f>'2'!E26/'1'!E50</f>
        <v>0.11563024107890771</v>
      </c>
      <c r="F6" s="42">
        <f>'2'!F26/'1'!F50</f>
        <v>8.159604071501099E-2</v>
      </c>
      <c r="G6" s="42">
        <f>'2'!G26/'1'!G50</f>
        <v>5.5496190633164889E-2</v>
      </c>
      <c r="H6" s="42">
        <f>'2'!H26/'1'!H50</f>
        <v>5.2503353736054442E-2</v>
      </c>
    </row>
    <row r="7" spans="1:8" x14ac:dyDescent="0.25">
      <c r="A7" t="s">
        <v>44</v>
      </c>
      <c r="B7" s="11">
        <f>'1'!B29/'1'!B50</f>
        <v>0</v>
      </c>
      <c r="C7" s="11">
        <f>'1'!C29/'1'!C50</f>
        <v>0</v>
      </c>
      <c r="D7" s="11">
        <f>'1'!D29/'1'!D50</f>
        <v>5.1641700636475503E-2</v>
      </c>
      <c r="E7" s="11">
        <f>'1'!E29/'1'!E50</f>
        <v>3.4172728070049396E-2</v>
      </c>
      <c r="F7" s="11">
        <f>'1'!F29/'1'!F50</f>
        <v>1.8379011150599728E-2</v>
      </c>
      <c r="G7" s="11">
        <f>'1'!G29/'1'!G50</f>
        <v>4.8219866397748612E-2</v>
      </c>
      <c r="H7" s="11">
        <f>'1'!H29/'1'!H50</f>
        <v>4.860348557872942E-2</v>
      </c>
    </row>
    <row r="8" spans="1:8" x14ac:dyDescent="0.25">
      <c r="A8" t="s">
        <v>45</v>
      </c>
      <c r="B8" s="11">
        <f>'1'!B20/'1'!B38</f>
        <v>1.8251218162687626</v>
      </c>
      <c r="C8" s="11">
        <f>'1'!C20/'1'!C38</f>
        <v>2.0517379686571777</v>
      </c>
      <c r="D8" s="11">
        <f>'1'!D20/'1'!D38</f>
        <v>2.4729987446190553</v>
      </c>
      <c r="E8" s="11">
        <f>'1'!E20/'1'!E38</f>
        <v>2.3995991661924281</v>
      </c>
      <c r="F8" s="11">
        <f>'1'!F20/'1'!F38</f>
        <v>2.2410698775308431</v>
      </c>
      <c r="G8" s="11">
        <f>'1'!G20/'1'!G38</f>
        <v>2.4858486102522477</v>
      </c>
      <c r="H8" s="11">
        <f>'1'!H20/'1'!H38</f>
        <v>2.5405036596984787</v>
      </c>
    </row>
    <row r="9" spans="1:8" x14ac:dyDescent="0.25">
      <c r="A9" t="s">
        <v>51</v>
      </c>
      <c r="B9" s="42">
        <f>'2'!B26/'2'!B6</f>
        <v>9.9127090645170626E-2</v>
      </c>
      <c r="C9" s="42">
        <f>'2'!C26/'2'!C6</f>
        <v>7.8616824211868275E-2</v>
      </c>
      <c r="D9" s="42">
        <f>'2'!D26/'2'!D6</f>
        <v>7.5142670055365415E-2</v>
      </c>
      <c r="E9" s="42">
        <f>'2'!E26/'2'!E6</f>
        <v>0.13423667336970699</v>
      </c>
      <c r="F9" s="42">
        <f>'2'!F26/'2'!F6</f>
        <v>0.10504361424096002</v>
      </c>
      <c r="G9" s="42">
        <f>'2'!G26/'2'!G6</f>
        <v>9.0459941973796323E-2</v>
      </c>
      <c r="H9" s="42">
        <f>'2'!H26/'2'!H6</f>
        <v>8.8981496491458201E-2</v>
      </c>
    </row>
    <row r="10" spans="1:8" x14ac:dyDescent="0.25">
      <c r="A10" t="s">
        <v>46</v>
      </c>
      <c r="B10" s="42">
        <f>'2'!B18/'2'!B6</f>
        <v>0.14356337234027336</v>
      </c>
      <c r="C10" s="42">
        <f>'2'!C18/'2'!C6</f>
        <v>0.12323228157397943</v>
      </c>
      <c r="D10" s="42">
        <f>'2'!D18/'2'!D6</f>
        <v>0.11662720745716812</v>
      </c>
      <c r="E10" s="42">
        <f>'2'!E18/'2'!E6</f>
        <v>0.18793134271758977</v>
      </c>
      <c r="F10" s="42">
        <f>'2'!F18/'2'!F6</f>
        <v>0.14729748387308192</v>
      </c>
      <c r="G10" s="42">
        <f>'2'!G18/'2'!G6</f>
        <v>0.12690629661368802</v>
      </c>
      <c r="H10" s="42">
        <f>'2'!H18/'2'!H6</f>
        <v>0.12497998736251925</v>
      </c>
    </row>
    <row r="11" spans="1:8" x14ac:dyDescent="0.25">
      <c r="A11" t="s">
        <v>52</v>
      </c>
      <c r="B11" s="42">
        <f>'2'!B26/('1'!B50+'1'!B29)</f>
        <v>0.101628960244255</v>
      </c>
      <c r="C11" s="42">
        <f>'2'!C26/('1'!C50+'1'!C29)</f>
        <v>7.9360899134783475E-2</v>
      </c>
      <c r="D11" s="42">
        <f>'2'!D26/('1'!D50+'1'!D29)</f>
        <v>6.7683444677948276E-2</v>
      </c>
      <c r="E11" s="42">
        <f>'2'!E26/('1'!E50+'1'!E29)</f>
        <v>0.11180940856436462</v>
      </c>
      <c r="F11" s="42">
        <f>'2'!F26/('1'!F50+'1'!F29)</f>
        <v>8.0123450917179623E-2</v>
      </c>
      <c r="G11" s="42">
        <f>'2'!G26/('1'!G50+'1'!G29)</f>
        <v>5.2943273078652729E-2</v>
      </c>
      <c r="H11" s="42">
        <f>'2'!H26/('1'!H50+'1'!H29)</f>
        <v>5.0069787539450704E-2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Rakibul Hossen</dc:creator>
  <cp:lastModifiedBy>Anik</cp:lastModifiedBy>
  <dcterms:created xsi:type="dcterms:W3CDTF">2017-04-17T04:07:28Z</dcterms:created>
  <dcterms:modified xsi:type="dcterms:W3CDTF">2020-04-11T14:58:18Z</dcterms:modified>
</cp:coreProperties>
</file>