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nik\Google Drive\Financial Statements\Checked &amp; Final\FS Template\Formate_3\Fuel &amp; Power\A\"/>
    </mc:Choice>
  </mc:AlternateContent>
  <bookViews>
    <workbookView xWindow="0" yWindow="0" windowWidth="20490" windowHeight="7755" activeTab="2"/>
  </bookViews>
  <sheets>
    <sheet name="1" sheetId="1" r:id="rId1"/>
    <sheet name="2" sheetId="2" r:id="rId2"/>
    <sheet name="3" sheetId="3" r:id="rId3"/>
    <sheet name="Ratio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0" i="3" l="1"/>
  <c r="I19" i="3"/>
  <c r="I12" i="3"/>
  <c r="I36" i="3" s="1"/>
  <c r="I13" i="2"/>
  <c r="I32" i="3" l="1"/>
  <c r="I34" i="3" s="1"/>
  <c r="B10" i="1"/>
  <c r="B19" i="1"/>
  <c r="B20" i="1"/>
  <c r="B29" i="1"/>
  <c r="B32" i="1"/>
  <c r="H12" i="3" l="1"/>
  <c r="H30" i="3"/>
  <c r="H19" i="3"/>
  <c r="H32" i="3" s="1"/>
  <c r="H34" i="3" s="1"/>
  <c r="I20" i="2"/>
  <c r="I24" i="2" s="1"/>
  <c r="I30" i="2" s="1"/>
  <c r="I17" i="2"/>
  <c r="H8" i="2"/>
  <c r="H13" i="2" s="1"/>
  <c r="H17" i="2" s="1"/>
  <c r="H20" i="2" s="1"/>
  <c r="H24" i="2" s="1"/>
  <c r="H30" i="2" s="1"/>
  <c r="I8" i="2"/>
  <c r="I41" i="1"/>
  <c r="H41" i="1"/>
  <c r="H10" i="1"/>
  <c r="I10" i="1"/>
  <c r="H19" i="1"/>
  <c r="I19" i="1"/>
  <c r="H29" i="1"/>
  <c r="H46" i="1" s="1"/>
  <c r="I29" i="1"/>
  <c r="I46" i="1" s="1"/>
  <c r="H32" i="1"/>
  <c r="I32" i="1"/>
  <c r="H42" i="1"/>
  <c r="H44" i="1" s="1"/>
  <c r="I42" i="1" l="1"/>
  <c r="I44" i="1" s="1"/>
  <c r="I20" i="1"/>
  <c r="H20" i="1"/>
  <c r="H48" i="1" s="1"/>
  <c r="H36" i="3"/>
  <c r="I50" i="1" l="1"/>
  <c r="I48" i="1"/>
  <c r="H50" i="1"/>
  <c r="C8" i="2"/>
  <c r="C13" i="2" s="1"/>
  <c r="B7" i="4" s="1"/>
  <c r="D8" i="2"/>
  <c r="D13" i="2" s="1"/>
  <c r="C7" i="4" s="1"/>
  <c r="E8" i="2"/>
  <c r="E13" i="2" s="1"/>
  <c r="F8" i="2"/>
  <c r="F13" i="2" s="1"/>
  <c r="G8" i="2"/>
  <c r="G13" i="2" s="1"/>
  <c r="B8" i="2"/>
  <c r="B13" i="2" s="1"/>
  <c r="F19" i="1"/>
  <c r="E19" i="1"/>
  <c r="C19" i="1"/>
  <c r="G41" i="1"/>
  <c r="C10" i="1"/>
  <c r="F17" i="2" l="1"/>
  <c r="E7" i="4"/>
  <c r="G17" i="2"/>
  <c r="F7" i="4"/>
  <c r="E17" i="2"/>
  <c r="D7" i="4"/>
  <c r="G19" i="1"/>
  <c r="D19" i="1" l="1"/>
  <c r="D30" i="3" l="1"/>
  <c r="E30" i="3"/>
  <c r="F30" i="3"/>
  <c r="G30" i="3"/>
  <c r="C19" i="3"/>
  <c r="C32" i="3" s="1"/>
  <c r="C34" i="3" s="1"/>
  <c r="D19" i="3"/>
  <c r="E19" i="3"/>
  <c r="F19" i="3"/>
  <c r="G19" i="3"/>
  <c r="D12" i="3"/>
  <c r="E12" i="3"/>
  <c r="F12" i="3"/>
  <c r="G12" i="3"/>
  <c r="C30" i="3"/>
  <c r="C12" i="3"/>
  <c r="C36" i="3" s="1"/>
  <c r="B30" i="3"/>
  <c r="B19" i="3"/>
  <c r="B12" i="3"/>
  <c r="C28" i="2"/>
  <c r="D28" i="2"/>
  <c r="F28" i="2"/>
  <c r="G28" i="2"/>
  <c r="F36" i="3" l="1"/>
  <c r="F32" i="3"/>
  <c r="F34" i="3" s="1"/>
  <c r="E36" i="3"/>
  <c r="E32" i="3"/>
  <c r="E34" i="3" s="1"/>
  <c r="G36" i="3"/>
  <c r="G32" i="3"/>
  <c r="G34" i="3" s="1"/>
  <c r="B36" i="3"/>
  <c r="B32" i="3"/>
  <c r="B34" i="3" s="1"/>
  <c r="D36" i="3"/>
  <c r="D32" i="3"/>
  <c r="D34" i="3" s="1"/>
  <c r="D17" i="2"/>
  <c r="D20" i="2" s="1"/>
  <c r="D24" i="2" s="1"/>
  <c r="C17" i="2"/>
  <c r="C20" i="2" s="1"/>
  <c r="C24" i="2" s="1"/>
  <c r="G20" i="2"/>
  <c r="G24" i="2" s="1"/>
  <c r="E20" i="2"/>
  <c r="E24" i="2" s="1"/>
  <c r="F41" i="1"/>
  <c r="F5" i="4" s="1"/>
  <c r="F29" i="1"/>
  <c r="F46" i="1" s="1"/>
  <c r="E29" i="1"/>
  <c r="E46" i="1" s="1"/>
  <c r="E41" i="1"/>
  <c r="E5" i="4" s="1"/>
  <c r="D41" i="1"/>
  <c r="D5" i="4" s="1"/>
  <c r="D32" i="1"/>
  <c r="E32" i="1"/>
  <c r="F32" i="1"/>
  <c r="G32" i="1"/>
  <c r="G42" i="1" s="1"/>
  <c r="D29" i="1"/>
  <c r="D46" i="1" s="1"/>
  <c r="G29" i="1"/>
  <c r="G46" i="1" s="1"/>
  <c r="D10" i="1"/>
  <c r="D20" i="1" s="1"/>
  <c r="E10" i="1"/>
  <c r="F10" i="1"/>
  <c r="G10" i="1"/>
  <c r="C41" i="1"/>
  <c r="C5" i="4" s="1"/>
  <c r="C32" i="1"/>
  <c r="C29" i="1"/>
  <c r="C46" i="1" s="1"/>
  <c r="C20" i="1"/>
  <c r="G30" i="2" l="1"/>
  <c r="F8" i="4"/>
  <c r="F6" i="4"/>
  <c r="F3" i="4"/>
  <c r="C30" i="2"/>
  <c r="B8" i="4"/>
  <c r="B6" i="4"/>
  <c r="B3" i="4"/>
  <c r="B2" i="4"/>
  <c r="E30" i="2"/>
  <c r="D6" i="4"/>
  <c r="D8" i="4"/>
  <c r="D3" i="4"/>
  <c r="D30" i="2"/>
  <c r="C8" i="4"/>
  <c r="C6" i="4"/>
  <c r="C3" i="4"/>
  <c r="C2" i="4"/>
  <c r="C42" i="1"/>
  <c r="F42" i="1"/>
  <c r="F44" i="1" s="1"/>
  <c r="F20" i="2"/>
  <c r="F24" i="2" s="1"/>
  <c r="D42" i="1"/>
  <c r="D44" i="1" s="1"/>
  <c r="D48" i="1" s="1"/>
  <c r="C44" i="1"/>
  <c r="C48" i="1" s="1"/>
  <c r="G44" i="1"/>
  <c r="G20" i="1"/>
  <c r="F2" i="4" s="1"/>
  <c r="E42" i="1"/>
  <c r="E44" i="1" s="1"/>
  <c r="B41" i="1"/>
  <c r="B5" i="4" s="1"/>
  <c r="B46" i="1"/>
  <c r="F30" i="2" l="1"/>
  <c r="E6" i="4"/>
  <c r="E8" i="4"/>
  <c r="E3" i="4"/>
  <c r="C50" i="1"/>
  <c r="B42" i="1"/>
  <c r="B44" i="1" s="1"/>
  <c r="B48" i="1" s="1"/>
  <c r="D50" i="1"/>
  <c r="G48" i="1"/>
  <c r="G50" i="1"/>
  <c r="B50" i="1" l="1"/>
  <c r="F20" i="1"/>
  <c r="E20" i="1"/>
  <c r="E48" i="1" l="1"/>
  <c r="D2" i="4"/>
  <c r="F50" i="1"/>
  <c r="E2" i="4"/>
  <c r="B17" i="2"/>
  <c r="B20" i="2" s="1"/>
  <c r="B24" i="2" s="1"/>
  <c r="F48" i="1"/>
  <c r="E50" i="1"/>
  <c r="B26" i="2" l="1"/>
  <c r="B28" i="2" s="1"/>
  <c r="B30" i="2"/>
</calcChain>
</file>

<file path=xl/sharedStrings.xml><?xml version="1.0" encoding="utf-8"?>
<sst xmlns="http://schemas.openxmlformats.org/spreadsheetml/2006/main" count="97" uniqueCount="90">
  <si>
    <t xml:space="preserve">STATEMENT OF FINANCIAL POSITION </t>
  </si>
  <si>
    <t>AS AT YEAR END</t>
  </si>
  <si>
    <t>ASSETS</t>
  </si>
  <si>
    <t>NON CURRENT ASSETS</t>
  </si>
  <si>
    <t>CURRENT ASSETS</t>
  </si>
  <si>
    <t>Cash and Cash Equivalents</t>
  </si>
  <si>
    <t>TOTAL ASSETS</t>
  </si>
  <si>
    <t>EQUITY AND LIABILITIES</t>
  </si>
  <si>
    <t>Share Capital</t>
  </si>
  <si>
    <t>Retained Earnings</t>
  </si>
  <si>
    <t>TOTAL SHAREHOLDERS' EQUITY &amp; LIABILITIES</t>
  </si>
  <si>
    <t>STATEMENT OF PROFIT &amp; LOSS</t>
  </si>
  <si>
    <t>Gross Profit</t>
  </si>
  <si>
    <t>Operating Expenses</t>
  </si>
  <si>
    <t>Earning Per Share</t>
  </si>
  <si>
    <t>Total Liabilities</t>
  </si>
  <si>
    <t>Net assets value per share (NAVPS)</t>
  </si>
  <si>
    <t>Inventories</t>
  </si>
  <si>
    <t>Advances, Deposits &amp; Pre-Payments</t>
  </si>
  <si>
    <t>Shareholders' Equity</t>
  </si>
  <si>
    <t>CASH FLOW FROM OPERATING ACTIVITIES</t>
  </si>
  <si>
    <t>Net Cash Flow from Operating Activities</t>
  </si>
  <si>
    <t>CASH FLOW FROM INVESTING ACTIVITIES</t>
  </si>
  <si>
    <t>Net Cash Flow from Investing Activities</t>
  </si>
  <si>
    <t>CASH FLOW FROM FINANCING ACTIVITIES</t>
  </si>
  <si>
    <t xml:space="preserve">Net Cash Flow  from Financing Activities </t>
  </si>
  <si>
    <t>Net Operating Cash Flow per Share</t>
  </si>
  <si>
    <t>Accounts and other Receivable</t>
  </si>
  <si>
    <t>Non Current Liabilities</t>
  </si>
  <si>
    <t>Provision for Taxation</t>
  </si>
  <si>
    <t>Other Income</t>
  </si>
  <si>
    <t>CURRENT LIABILITIES</t>
  </si>
  <si>
    <t>Tangible fixed Assets ( Net Block)</t>
  </si>
  <si>
    <t xml:space="preserve">Leasehold Land Development </t>
  </si>
  <si>
    <t>Sundry Debtors (Considered good)</t>
  </si>
  <si>
    <t>Share Premium</t>
  </si>
  <si>
    <t>Share Money Deposit</t>
  </si>
  <si>
    <t>Capital Redemption Reserve</t>
  </si>
  <si>
    <t>Long Term Loan (Secured)</t>
  </si>
  <si>
    <t>Sundry Creditors</t>
  </si>
  <si>
    <t>Accrued Expenses</t>
  </si>
  <si>
    <t>Workers Profit Participation and Welfare Fund</t>
  </si>
  <si>
    <t xml:space="preserve">Unclaimed Dividend </t>
  </si>
  <si>
    <t>Bank Loan</t>
  </si>
  <si>
    <t>GBB Power Limited</t>
  </si>
  <si>
    <t>Investment in Marketable Securities</t>
  </si>
  <si>
    <t>Investment</t>
  </si>
  <si>
    <t>Accounts Payable</t>
  </si>
  <si>
    <t xml:space="preserve">Turnover </t>
  </si>
  <si>
    <t>Cost of energy sold</t>
  </si>
  <si>
    <t>Administrative, Financial and other Expenses</t>
  </si>
  <si>
    <t>Net Profit before other income and W P P F</t>
  </si>
  <si>
    <t xml:space="preserve">Net profit before charging income tax </t>
  </si>
  <si>
    <t>Contribution to WPP &amp; Wefare Fund</t>
  </si>
  <si>
    <t>Net Profit Before Tax</t>
  </si>
  <si>
    <t>Provision for Income Tax</t>
  </si>
  <si>
    <t>Profit Brought Forward</t>
  </si>
  <si>
    <t>Total Profit available for Appropriation</t>
  </si>
  <si>
    <t>LessL Dividend for 2011</t>
  </si>
  <si>
    <t>Profit Carried Forward</t>
  </si>
  <si>
    <t>Net Profit After Tax</t>
  </si>
  <si>
    <t>Liquidated Damage (Deducted at source</t>
  </si>
  <si>
    <t xml:space="preserve">Unrealize Loss on Marketable Securities </t>
  </si>
  <si>
    <t>Collections from Turnover and others</t>
  </si>
  <si>
    <t>Payment for cost and expenses</t>
  </si>
  <si>
    <t>Income Tax Decucted at Source</t>
  </si>
  <si>
    <t xml:space="preserve">Acquisition of Property, Plant and Equipment </t>
  </si>
  <si>
    <t>Cash Credit and other short Term Loan</t>
  </si>
  <si>
    <t>Fraction Share Dividend</t>
  </si>
  <si>
    <t>Dividend/ Fraction Share Dividend Paid</t>
  </si>
  <si>
    <t>Share Money Deposits</t>
  </si>
  <si>
    <t>Increase/ (Decrease) in Cash and Cash Equivalent</t>
  </si>
  <si>
    <t>Opening Cash &amp; Cash Equivalnet at Opening</t>
  </si>
  <si>
    <t>Cash &amp; Cash Equivalents at Closing</t>
  </si>
  <si>
    <t xml:space="preserve">Long Term Loan Payment </t>
  </si>
  <si>
    <t>Ordinary Share Capital</t>
  </si>
  <si>
    <t>Tax paid on Share premium</t>
  </si>
  <si>
    <t>Check</t>
  </si>
  <si>
    <t>Deviation</t>
  </si>
  <si>
    <t>18 months data</t>
  </si>
  <si>
    <t>Financial Expenses</t>
  </si>
  <si>
    <t>Ratio</t>
  </si>
  <si>
    <t>ROA</t>
  </si>
  <si>
    <t>ROE</t>
  </si>
  <si>
    <t>Debt to Equity</t>
  </si>
  <si>
    <t>Current Ratio</t>
  </si>
  <si>
    <t>Net Mergin</t>
  </si>
  <si>
    <t>Operating Margin</t>
  </si>
  <si>
    <t>ROIC</t>
  </si>
  <si>
    <t>Income tax refund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</si>
</sst>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1" formatCode="_(* #,##0_);_(* \(#,##0\);_(* &quot;-&quot;_);_(@_)"/>
    <numFmt numFmtId="43" formatCode="_(* #,##0.00_);_(* \(#,##0.00\);_(* &quot;-&quot;??_);_(@_)"/>
    <numFmt numFmtId="164" formatCode="0.0%"/>
    <numFmt numFmtId="165" formatCode="0;[Red]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44">
    <xf numFmtId="0" fontId="0" fillId="0" borderId="0" xfId="0"/>
    <xf numFmtId="3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wrapText="1"/>
    </xf>
    <xf numFmtId="0" fontId="0" fillId="0" borderId="0" xfId="0" applyFont="1"/>
    <xf numFmtId="0" fontId="0" fillId="0" borderId="0" xfId="0" applyBorder="1"/>
    <xf numFmtId="3" fontId="1" fillId="0" borderId="0" xfId="0" applyNumberFormat="1" applyFont="1" applyBorder="1"/>
    <xf numFmtId="0" fontId="1" fillId="0" borderId="2" xfId="0" applyFont="1" applyBorder="1"/>
    <xf numFmtId="0" fontId="3" fillId="0" borderId="0" xfId="0" applyFont="1"/>
    <xf numFmtId="0" fontId="0" fillId="0" borderId="0" xfId="0" applyFill="1"/>
    <xf numFmtId="10" fontId="0" fillId="0" borderId="0" xfId="1" applyNumberFormat="1" applyFont="1"/>
    <xf numFmtId="164" fontId="0" fillId="0" borderId="0" xfId="1" applyNumberFormat="1" applyFont="1"/>
    <xf numFmtId="9" fontId="0" fillId="0" borderId="0" xfId="0" applyNumberFormat="1"/>
    <xf numFmtId="2" fontId="0" fillId="0" borderId="0" xfId="0" applyNumberFormat="1"/>
    <xf numFmtId="41" fontId="0" fillId="0" borderId="0" xfId="0" applyNumberFormat="1"/>
    <xf numFmtId="41" fontId="0" fillId="0" borderId="0" xfId="0" applyNumberFormat="1" applyFill="1"/>
    <xf numFmtId="41" fontId="1" fillId="0" borderId="0" xfId="0" applyNumberFormat="1" applyFont="1"/>
    <xf numFmtId="41" fontId="0" fillId="0" borderId="0" xfId="0" applyNumberFormat="1" applyFont="1"/>
    <xf numFmtId="41" fontId="0" fillId="0" borderId="0" xfId="0" applyNumberFormat="1" applyFont="1" applyFill="1"/>
    <xf numFmtId="41" fontId="1" fillId="0" borderId="2" xfId="0" applyNumberFormat="1" applyFont="1" applyBorder="1"/>
    <xf numFmtId="41" fontId="1" fillId="0" borderId="2" xfId="0" applyNumberFormat="1" applyFont="1" applyFill="1" applyBorder="1"/>
    <xf numFmtId="41" fontId="1" fillId="0" borderId="0" xfId="0" applyNumberFormat="1" applyFont="1" applyFill="1"/>
    <xf numFmtId="41" fontId="1" fillId="0" borderId="4" xfId="0" applyNumberFormat="1" applyFont="1" applyBorder="1"/>
    <xf numFmtId="41" fontId="1" fillId="0" borderId="4" xfId="0" applyNumberFormat="1" applyFont="1" applyFill="1" applyBorder="1"/>
    <xf numFmtId="41" fontId="1" fillId="0" borderId="5" xfId="0" applyNumberFormat="1" applyFont="1" applyBorder="1"/>
    <xf numFmtId="41" fontId="1" fillId="0" borderId="5" xfId="0" applyNumberFormat="1" applyFont="1" applyFill="1" applyBorder="1"/>
    <xf numFmtId="41" fontId="0" fillId="0" borderId="1" xfId="0" applyNumberFormat="1" applyBorder="1"/>
    <xf numFmtId="41" fontId="0" fillId="0" borderId="1" xfId="0" applyNumberFormat="1" applyFill="1" applyBorder="1"/>
    <xf numFmtId="43" fontId="1" fillId="0" borderId="0" xfId="0" applyNumberFormat="1" applyFont="1"/>
    <xf numFmtId="43" fontId="0" fillId="0" borderId="0" xfId="0" applyNumberFormat="1"/>
    <xf numFmtId="41" fontId="1" fillId="0" borderId="0" xfId="0" applyNumberFormat="1" applyFont="1" applyBorder="1"/>
    <xf numFmtId="41" fontId="0" fillId="0" borderId="2" xfId="0" applyNumberFormat="1" applyFont="1" applyBorder="1"/>
    <xf numFmtId="41" fontId="0" fillId="0" borderId="0" xfId="0" applyNumberFormat="1" applyBorder="1"/>
    <xf numFmtId="41" fontId="0" fillId="0" borderId="0" xfId="0" applyNumberFormat="1" applyFont="1" applyBorder="1"/>
    <xf numFmtId="43" fontId="1" fillId="0" borderId="3" xfId="0" applyNumberFormat="1" applyFont="1" applyBorder="1"/>
    <xf numFmtId="41" fontId="0" fillId="0" borderId="1" xfId="0" applyNumberFormat="1" applyFont="1" applyBorder="1"/>
    <xf numFmtId="41" fontId="4" fillId="0" borderId="2" xfId="0" applyNumberFormat="1" applyFont="1" applyBorder="1"/>
    <xf numFmtId="165" fontId="2" fillId="0" borderId="0" xfId="0" applyNumberFormat="1" applyFont="1"/>
    <xf numFmtId="41" fontId="1" fillId="0" borderId="0" xfId="0" applyNumberFormat="1" applyFont="1" applyFill="1" applyBorder="1"/>
    <xf numFmtId="41" fontId="0" fillId="0" borderId="2" xfId="0" applyNumberFormat="1" applyFont="1" applyFill="1" applyBorder="1"/>
    <xf numFmtId="41" fontId="0" fillId="0" borderId="0" xfId="0" applyNumberFormat="1" applyFill="1" applyBorder="1"/>
  </cellXfs>
  <cellStyles count="2">
    <cellStyle name="Normal" xfId="0" builtinId="0"/>
    <cellStyle name="Percent" xfId="1" builtinId="5"/>
  </cellStyles>
  <dxfs count="4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X51"/>
  <sheetViews>
    <sheetView workbookViewId="0">
      <pane xSplit="1" ySplit="5" topLeftCell="B36" activePane="bottomRight" state="frozen"/>
      <selection pane="topRight" activeCell="B1" sqref="B1"/>
      <selection pane="bottomLeft" activeCell="A6" sqref="A6"/>
      <selection pane="bottomRight" activeCell="I46" sqref="I46"/>
    </sheetView>
  </sheetViews>
  <sheetFormatPr defaultRowHeight="15" x14ac:dyDescent="0.25"/>
  <cols>
    <col min="1" max="1" width="38.5703125" customWidth="1"/>
    <col min="2" max="2" width="14.28515625" bestFit="1" customWidth="1"/>
    <col min="3" max="3" width="15" style="12" bestFit="1" customWidth="1"/>
    <col min="4" max="6" width="15" bestFit="1" customWidth="1"/>
    <col min="7" max="7" width="15" style="12" bestFit="1" customWidth="1"/>
    <col min="8" max="9" width="14.28515625" bestFit="1" customWidth="1"/>
  </cols>
  <sheetData>
    <row r="2" spans="1:24" ht="15.75" x14ac:dyDescent="0.25">
      <c r="A2" s="4" t="s">
        <v>44</v>
      </c>
    </row>
    <row r="3" spans="1:24" ht="15.75" x14ac:dyDescent="0.25">
      <c r="A3" s="4" t="s">
        <v>0</v>
      </c>
    </row>
    <row r="4" spans="1:24" ht="15.75" x14ac:dyDescent="0.25">
      <c r="A4" s="4" t="s">
        <v>1</v>
      </c>
    </row>
    <row r="5" spans="1:24" ht="15.75" x14ac:dyDescent="0.25">
      <c r="B5" s="40">
        <v>2012</v>
      </c>
      <c r="C5" s="40">
        <v>2013</v>
      </c>
      <c r="D5" s="40">
        <v>2014</v>
      </c>
      <c r="E5" s="40">
        <v>2015</v>
      </c>
      <c r="F5" s="40">
        <v>2016</v>
      </c>
      <c r="G5" s="40">
        <v>2017</v>
      </c>
      <c r="H5" s="40">
        <v>2018</v>
      </c>
      <c r="I5" s="40">
        <v>2019</v>
      </c>
    </row>
    <row r="6" spans="1:24" x14ac:dyDescent="0.25">
      <c r="A6" s="2" t="s">
        <v>2</v>
      </c>
      <c r="B6" s="17"/>
      <c r="C6" s="18"/>
      <c r="D6" s="17"/>
      <c r="E6" s="17"/>
      <c r="F6" s="17"/>
      <c r="G6" s="18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</row>
    <row r="7" spans="1:24" x14ac:dyDescent="0.25">
      <c r="A7" s="3" t="s">
        <v>3</v>
      </c>
      <c r="B7" s="17"/>
      <c r="C7" s="18"/>
      <c r="D7" s="17"/>
      <c r="E7" s="17"/>
      <c r="F7" s="17"/>
      <c r="G7" s="18"/>
      <c r="H7" s="19"/>
      <c r="I7" s="19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</row>
    <row r="8" spans="1:24" x14ac:dyDescent="0.25">
      <c r="A8" t="s">
        <v>32</v>
      </c>
      <c r="B8" s="20">
        <v>1271964925</v>
      </c>
      <c r="C8" s="18">
        <v>1392377345</v>
      </c>
      <c r="D8" s="17">
        <v>1359744162</v>
      </c>
      <c r="E8" s="17">
        <v>1338766853</v>
      </c>
      <c r="F8" s="20">
        <v>1336281506</v>
      </c>
      <c r="G8" s="21">
        <v>1277922225</v>
      </c>
      <c r="H8" s="17">
        <v>1205809600</v>
      </c>
      <c r="I8" s="17">
        <v>1142099212</v>
      </c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</row>
    <row r="9" spans="1:24" x14ac:dyDescent="0.25">
      <c r="A9" t="s">
        <v>33</v>
      </c>
      <c r="B9" s="20">
        <v>7831060</v>
      </c>
      <c r="C9" s="18">
        <v>7079279</v>
      </c>
      <c r="D9" s="17">
        <v>6327497</v>
      </c>
      <c r="E9" s="17">
        <v>5575715</v>
      </c>
      <c r="F9" s="20">
        <v>5199824</v>
      </c>
      <c r="G9" s="21">
        <v>4448042</v>
      </c>
      <c r="H9" s="17">
        <v>3696260</v>
      </c>
      <c r="I9" s="17">
        <v>2944478</v>
      </c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</row>
    <row r="10" spans="1:24" x14ac:dyDescent="0.25">
      <c r="B10" s="22">
        <f>SUM(B8:B9)</f>
        <v>1279795985</v>
      </c>
      <c r="C10" s="23">
        <f>SUM(C8:C9)-1</f>
        <v>1399456623</v>
      </c>
      <c r="D10" s="23">
        <f>SUM(D8:D9)</f>
        <v>1366071659</v>
      </c>
      <c r="E10" s="23">
        <f>SUM(E8:E9)</f>
        <v>1344342568</v>
      </c>
      <c r="F10" s="23">
        <f>SUM(F8:F9)</f>
        <v>1341481330</v>
      </c>
      <c r="G10" s="23">
        <f>SUM(G8:G9)</f>
        <v>1282370267</v>
      </c>
      <c r="H10" s="23">
        <f t="shared" ref="H10:I10" si="0">SUM(H8:H9)</f>
        <v>1209505860</v>
      </c>
      <c r="I10" s="23">
        <f t="shared" si="0"/>
        <v>1145043690</v>
      </c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</row>
    <row r="11" spans="1:24" x14ac:dyDescent="0.25">
      <c r="A11" s="3" t="s">
        <v>4</v>
      </c>
      <c r="B11" s="17"/>
      <c r="C11" s="18"/>
      <c r="D11" s="17"/>
      <c r="E11" s="17"/>
      <c r="F11" s="17"/>
      <c r="G11" s="18"/>
      <c r="H11" s="18"/>
      <c r="I11" s="18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</row>
    <row r="12" spans="1:24" x14ac:dyDescent="0.25">
      <c r="A12" s="7" t="s">
        <v>46</v>
      </c>
      <c r="B12" s="19"/>
      <c r="C12" s="24"/>
      <c r="D12" s="24"/>
      <c r="E12" s="21">
        <v>12577008</v>
      </c>
      <c r="F12" s="21">
        <v>10743367</v>
      </c>
      <c r="G12" s="24"/>
      <c r="H12" s="24"/>
      <c r="I12" s="24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</row>
    <row r="13" spans="1:24" x14ac:dyDescent="0.25">
      <c r="A13" s="7" t="s">
        <v>17</v>
      </c>
      <c r="B13" s="20">
        <v>36612494</v>
      </c>
      <c r="C13" s="21">
        <v>31401598</v>
      </c>
      <c r="D13" s="20">
        <v>42805600</v>
      </c>
      <c r="E13" s="20">
        <v>98769891</v>
      </c>
      <c r="F13" s="17">
        <v>82218775</v>
      </c>
      <c r="G13" s="21">
        <v>84070945</v>
      </c>
      <c r="H13" s="21">
        <v>236610705</v>
      </c>
      <c r="I13" s="21">
        <v>218909688</v>
      </c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</row>
    <row r="14" spans="1:24" x14ac:dyDescent="0.25">
      <c r="A14" t="s">
        <v>18</v>
      </c>
      <c r="B14" s="20">
        <v>122244266</v>
      </c>
      <c r="C14" s="21">
        <v>171289356</v>
      </c>
      <c r="D14" s="20">
        <v>113079275</v>
      </c>
      <c r="E14" s="20">
        <v>146516111</v>
      </c>
      <c r="F14" s="20">
        <v>170526775</v>
      </c>
      <c r="G14" s="21">
        <v>199139292</v>
      </c>
      <c r="H14" s="21">
        <v>243722306</v>
      </c>
      <c r="I14" s="21">
        <v>192202784</v>
      </c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</row>
    <row r="15" spans="1:24" x14ac:dyDescent="0.25">
      <c r="A15" t="s">
        <v>34</v>
      </c>
      <c r="B15" s="17">
        <v>174495782</v>
      </c>
      <c r="C15" s="21">
        <v>140516812</v>
      </c>
      <c r="D15" s="20">
        <v>181450371</v>
      </c>
      <c r="E15" s="17">
        <v>1534833</v>
      </c>
      <c r="F15" s="20">
        <v>93378760</v>
      </c>
      <c r="G15" s="21">
        <v>500000</v>
      </c>
      <c r="H15" s="21">
        <v>500000</v>
      </c>
      <c r="I15" s="21">
        <v>500000</v>
      </c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</row>
    <row r="16" spans="1:24" x14ac:dyDescent="0.25">
      <c r="A16" t="s">
        <v>45</v>
      </c>
      <c r="B16" s="17">
        <v>89025406</v>
      </c>
      <c r="C16" s="18">
        <v>170375284</v>
      </c>
      <c r="D16" s="17">
        <v>27047400</v>
      </c>
      <c r="E16" s="20">
        <v>92549274</v>
      </c>
      <c r="F16" s="17">
        <v>3593750</v>
      </c>
      <c r="G16" s="18"/>
      <c r="H16" s="18"/>
      <c r="I16" s="18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</row>
    <row r="17" spans="1:24" x14ac:dyDescent="0.25">
      <c r="A17" t="s">
        <v>5</v>
      </c>
      <c r="B17" s="17"/>
      <c r="C17" s="18"/>
      <c r="D17" s="17">
        <v>281447747</v>
      </c>
      <c r="E17" s="17">
        <v>417186933</v>
      </c>
      <c r="F17" s="17">
        <v>422466303</v>
      </c>
      <c r="G17" s="18">
        <v>503158409</v>
      </c>
      <c r="H17" s="18">
        <v>584850144</v>
      </c>
      <c r="I17" s="18">
        <v>652448622</v>
      </c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</row>
    <row r="18" spans="1:24" x14ac:dyDescent="0.25">
      <c r="A18" t="s">
        <v>27</v>
      </c>
      <c r="B18" s="17"/>
      <c r="C18" s="18"/>
      <c r="D18" s="17"/>
      <c r="E18" s="17"/>
      <c r="F18" s="17"/>
      <c r="G18" s="21">
        <v>136005698</v>
      </c>
      <c r="H18" s="21">
        <v>97892440</v>
      </c>
      <c r="I18" s="21">
        <v>101131775</v>
      </c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</row>
    <row r="19" spans="1:24" x14ac:dyDescent="0.25">
      <c r="B19" s="25">
        <f>SUM(B13:B18)</f>
        <v>422377948</v>
      </c>
      <c r="C19" s="26">
        <f>SUM(C13:C18)</f>
        <v>513583050</v>
      </c>
      <c r="D19" s="26">
        <f>SUM(D13:D18)</f>
        <v>645830393</v>
      </c>
      <c r="E19" s="26">
        <f>SUM(E12:E18)-1</f>
        <v>769134049</v>
      </c>
      <c r="F19" s="26">
        <f>SUM(F12:F18)</f>
        <v>782927730</v>
      </c>
      <c r="G19" s="26">
        <f>SUM(G13:G18)</f>
        <v>922874344</v>
      </c>
      <c r="H19" s="26">
        <f t="shared" ref="H19:I19" si="1">SUM(H13:H18)</f>
        <v>1163575595</v>
      </c>
      <c r="I19" s="26">
        <f t="shared" si="1"/>
        <v>1165192869</v>
      </c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</row>
    <row r="20" spans="1:24" ht="15.75" thickBot="1" x14ac:dyDescent="0.3">
      <c r="A20" s="3" t="s">
        <v>6</v>
      </c>
      <c r="B20" s="27">
        <f t="shared" ref="B20:G20" si="2">SUM(B10,B19)</f>
        <v>1702173933</v>
      </c>
      <c r="C20" s="28">
        <f t="shared" si="2"/>
        <v>1913039673</v>
      </c>
      <c r="D20" s="28">
        <f t="shared" si="2"/>
        <v>2011902052</v>
      </c>
      <c r="E20" s="28">
        <f t="shared" si="2"/>
        <v>2113476617</v>
      </c>
      <c r="F20" s="28">
        <f t="shared" si="2"/>
        <v>2124409060</v>
      </c>
      <c r="G20" s="28">
        <f t="shared" si="2"/>
        <v>2205244611</v>
      </c>
      <c r="H20" s="28">
        <f t="shared" ref="H20:I20" si="3">SUM(H10,H19)</f>
        <v>2373081455</v>
      </c>
      <c r="I20" s="28">
        <f t="shared" si="3"/>
        <v>2310236559</v>
      </c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</row>
    <row r="21" spans="1:24" x14ac:dyDescent="0.25">
      <c r="B21" s="17"/>
      <c r="C21" s="18"/>
      <c r="D21" s="17"/>
      <c r="E21" s="17"/>
      <c r="F21" s="17"/>
      <c r="G21" s="18"/>
      <c r="H21" s="18"/>
      <c r="I21" s="18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</row>
    <row r="22" spans="1:24" ht="15.75" x14ac:dyDescent="0.25">
      <c r="A22" s="5" t="s">
        <v>7</v>
      </c>
      <c r="B22" s="17"/>
      <c r="C22" s="18"/>
      <c r="D22" s="17"/>
      <c r="E22" s="17"/>
      <c r="F22" s="17"/>
      <c r="G22" s="18"/>
      <c r="H22" s="18"/>
      <c r="I22" s="18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</row>
    <row r="23" spans="1:24" x14ac:dyDescent="0.25">
      <c r="A23" s="3" t="s">
        <v>19</v>
      </c>
      <c r="B23" s="17"/>
      <c r="C23" s="18"/>
      <c r="D23" s="17"/>
      <c r="E23" s="17"/>
      <c r="F23" s="17"/>
      <c r="G23" s="18"/>
      <c r="H23" s="18"/>
      <c r="I23" s="18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</row>
    <row r="24" spans="1:24" x14ac:dyDescent="0.25">
      <c r="A24" t="s">
        <v>8</v>
      </c>
      <c r="B24" s="17">
        <v>637499870</v>
      </c>
      <c r="C24" s="18">
        <v>733124850</v>
      </c>
      <c r="D24" s="17">
        <v>843093570</v>
      </c>
      <c r="E24" s="17">
        <v>969557600</v>
      </c>
      <c r="F24" s="17">
        <v>969557600</v>
      </c>
      <c r="G24" s="18">
        <v>969557600</v>
      </c>
      <c r="H24" s="18">
        <v>1018035480</v>
      </c>
      <c r="I24" s="18">
        <v>1018035480</v>
      </c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</row>
    <row r="25" spans="1:24" x14ac:dyDescent="0.25">
      <c r="A25" t="s">
        <v>35</v>
      </c>
      <c r="B25" s="17">
        <v>866550000</v>
      </c>
      <c r="C25" s="18">
        <v>866550000</v>
      </c>
      <c r="D25" s="17">
        <v>866550000</v>
      </c>
      <c r="E25" s="17">
        <v>866550000</v>
      </c>
      <c r="F25" s="17">
        <v>866550000</v>
      </c>
      <c r="G25" s="18">
        <v>866550000</v>
      </c>
      <c r="H25" s="18">
        <v>866550000</v>
      </c>
      <c r="I25" s="18">
        <v>866550000</v>
      </c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</row>
    <row r="26" spans="1:24" x14ac:dyDescent="0.25">
      <c r="A26" t="s">
        <v>36</v>
      </c>
      <c r="B26" s="17">
        <v>4690619</v>
      </c>
      <c r="C26" s="18">
        <v>88000</v>
      </c>
      <c r="D26" s="17">
        <v>80000</v>
      </c>
      <c r="E26" s="17"/>
      <c r="F26" s="17"/>
      <c r="G26" s="18"/>
      <c r="H26" s="18"/>
      <c r="I26" s="18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</row>
    <row r="27" spans="1:24" x14ac:dyDescent="0.25">
      <c r="A27" t="s">
        <v>9</v>
      </c>
      <c r="B27" s="17">
        <v>150347650</v>
      </c>
      <c r="C27" s="18">
        <v>191633813</v>
      </c>
      <c r="D27" s="17">
        <v>202543745</v>
      </c>
      <c r="E27" s="17">
        <v>162051851</v>
      </c>
      <c r="F27" s="17">
        <v>142281932</v>
      </c>
      <c r="G27" s="18">
        <v>205431231</v>
      </c>
      <c r="H27" s="18">
        <v>104679099</v>
      </c>
      <c r="I27" s="18">
        <v>181656622</v>
      </c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</row>
    <row r="28" spans="1:24" x14ac:dyDescent="0.25">
      <c r="A28" t="s">
        <v>37</v>
      </c>
      <c r="B28" s="17"/>
      <c r="C28" s="18"/>
      <c r="D28" s="17"/>
      <c r="E28" s="17"/>
      <c r="F28" s="17"/>
      <c r="G28" s="18"/>
      <c r="H28" s="18"/>
      <c r="I28" s="18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</row>
    <row r="29" spans="1:24" x14ac:dyDescent="0.25">
      <c r="B29" s="22">
        <f t="shared" ref="B29:G29" si="4">SUM(B24:B28)</f>
        <v>1659088139</v>
      </c>
      <c r="C29" s="23">
        <f t="shared" si="4"/>
        <v>1791396663</v>
      </c>
      <c r="D29" s="23">
        <f t="shared" si="4"/>
        <v>1912267315</v>
      </c>
      <c r="E29" s="23">
        <f t="shared" si="4"/>
        <v>1998159451</v>
      </c>
      <c r="F29" s="23">
        <f t="shared" si="4"/>
        <v>1978389532</v>
      </c>
      <c r="G29" s="23">
        <f t="shared" si="4"/>
        <v>2041538831</v>
      </c>
      <c r="H29" s="23">
        <f t="shared" ref="H29:I29" si="5">SUM(H24:H28)</f>
        <v>1989264579</v>
      </c>
      <c r="I29" s="23">
        <f t="shared" si="5"/>
        <v>2066242102</v>
      </c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</row>
    <row r="30" spans="1:24" x14ac:dyDescent="0.25">
      <c r="A30" s="3" t="s">
        <v>28</v>
      </c>
      <c r="B30" s="17"/>
      <c r="C30" s="18"/>
      <c r="D30" s="17"/>
      <c r="E30" s="17"/>
      <c r="F30" s="17"/>
      <c r="G30" s="18"/>
      <c r="H30" s="18"/>
      <c r="I30" s="18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</row>
    <row r="31" spans="1:24" x14ac:dyDescent="0.25">
      <c r="A31" t="s">
        <v>38</v>
      </c>
      <c r="B31" s="17"/>
      <c r="C31" s="18"/>
      <c r="D31" s="17"/>
      <c r="E31" s="17"/>
      <c r="F31" s="17"/>
      <c r="G31" s="18"/>
      <c r="H31" s="18"/>
      <c r="I31" s="18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</row>
    <row r="32" spans="1:24" x14ac:dyDescent="0.25">
      <c r="B32" s="22">
        <f t="shared" ref="B32:G32" si="6">SUM(B31:B31)</f>
        <v>0</v>
      </c>
      <c r="C32" s="23">
        <f t="shared" si="6"/>
        <v>0</v>
      </c>
      <c r="D32" s="23">
        <f t="shared" si="6"/>
        <v>0</v>
      </c>
      <c r="E32" s="23">
        <f t="shared" si="6"/>
        <v>0</v>
      </c>
      <c r="F32" s="23">
        <f t="shared" si="6"/>
        <v>0</v>
      </c>
      <c r="G32" s="23">
        <f t="shared" si="6"/>
        <v>0</v>
      </c>
      <c r="H32" s="23">
        <f t="shared" ref="H32:I32" si="7">SUM(H31:H31)</f>
        <v>0</v>
      </c>
      <c r="I32" s="23">
        <f t="shared" si="7"/>
        <v>0</v>
      </c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</row>
    <row r="33" spans="1:24" x14ac:dyDescent="0.25">
      <c r="A33" s="3" t="s">
        <v>31</v>
      </c>
      <c r="B33" s="17"/>
      <c r="C33" s="18"/>
      <c r="D33" s="17"/>
      <c r="E33" s="17"/>
      <c r="F33" s="17"/>
      <c r="G33" s="18"/>
      <c r="H33" s="18"/>
      <c r="I33" s="18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</row>
    <row r="34" spans="1:24" x14ac:dyDescent="0.25">
      <c r="A34" s="7" t="s">
        <v>47</v>
      </c>
      <c r="B34" s="19"/>
      <c r="C34" s="24"/>
      <c r="D34" s="24"/>
      <c r="E34" s="21">
        <v>37942209</v>
      </c>
      <c r="F34" s="21">
        <v>45700060</v>
      </c>
      <c r="G34" s="21">
        <v>67084115</v>
      </c>
      <c r="H34" s="21">
        <v>136433423</v>
      </c>
      <c r="I34" s="21">
        <v>49154111</v>
      </c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</row>
    <row r="35" spans="1:24" x14ac:dyDescent="0.25">
      <c r="A35" t="s">
        <v>39</v>
      </c>
      <c r="B35" s="17">
        <v>20507005</v>
      </c>
      <c r="C35" s="18">
        <v>21829049</v>
      </c>
      <c r="D35" s="17">
        <v>22277753</v>
      </c>
      <c r="E35" s="17">
        <v>434757</v>
      </c>
      <c r="F35" s="17">
        <v>445965</v>
      </c>
      <c r="G35" s="18">
        <v>417325</v>
      </c>
      <c r="H35" s="18">
        <v>2162024</v>
      </c>
      <c r="I35" s="18">
        <v>887962</v>
      </c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</row>
    <row r="36" spans="1:24" x14ac:dyDescent="0.25">
      <c r="A36" t="s">
        <v>40</v>
      </c>
      <c r="B36" s="17">
        <v>7108021</v>
      </c>
      <c r="C36" s="18">
        <v>9603005</v>
      </c>
      <c r="D36" s="17">
        <v>12669548</v>
      </c>
      <c r="E36" s="17">
        <v>5093935</v>
      </c>
      <c r="F36" s="17">
        <v>3557262</v>
      </c>
      <c r="G36" s="18">
        <v>5242404</v>
      </c>
      <c r="H36" s="18">
        <v>11788992</v>
      </c>
      <c r="I36" s="18">
        <v>5818126</v>
      </c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</row>
    <row r="37" spans="1:24" x14ac:dyDescent="0.25">
      <c r="A37" t="s">
        <v>41</v>
      </c>
      <c r="B37" s="17">
        <v>6443864</v>
      </c>
      <c r="C37" s="18">
        <v>13984019</v>
      </c>
      <c r="D37" s="17">
        <v>12620773</v>
      </c>
      <c r="E37" s="17">
        <v>11791287</v>
      </c>
      <c r="F37" s="17">
        <v>13642004</v>
      </c>
      <c r="G37" s="18">
        <v>14802326</v>
      </c>
      <c r="H37" s="18">
        <v>16784468</v>
      </c>
      <c r="I37" s="18">
        <v>11124279</v>
      </c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</row>
    <row r="38" spans="1:24" x14ac:dyDescent="0.25">
      <c r="A38" t="s">
        <v>29</v>
      </c>
      <c r="B38" s="17">
        <v>7548768</v>
      </c>
      <c r="C38" s="18">
        <v>10348226</v>
      </c>
      <c r="D38" s="17">
        <v>12128951</v>
      </c>
      <c r="E38" s="17">
        <v>16682100</v>
      </c>
      <c r="F38" s="17">
        <v>19037868</v>
      </c>
      <c r="G38" s="18">
        <v>23715383</v>
      </c>
      <c r="H38" s="18">
        <v>33188033</v>
      </c>
      <c r="I38" s="18">
        <v>30983809</v>
      </c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</row>
    <row r="39" spans="1:24" x14ac:dyDescent="0.25">
      <c r="A39" t="s">
        <v>42</v>
      </c>
      <c r="B39" s="17">
        <v>278137</v>
      </c>
      <c r="C39" s="18">
        <v>244375</v>
      </c>
      <c r="D39" s="17">
        <v>251206</v>
      </c>
      <c r="E39" s="17">
        <v>399980</v>
      </c>
      <c r="F39" s="17">
        <v>27385981</v>
      </c>
      <c r="G39" s="18">
        <v>3168866</v>
      </c>
      <c r="H39" s="18">
        <v>4104653</v>
      </c>
      <c r="I39" s="18">
        <v>4057346</v>
      </c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</row>
    <row r="40" spans="1:24" x14ac:dyDescent="0.25">
      <c r="A40" t="s">
        <v>43</v>
      </c>
      <c r="B40" s="17">
        <v>1200000</v>
      </c>
      <c r="C40" s="18">
        <v>65634336</v>
      </c>
      <c r="D40" s="17">
        <v>39686506</v>
      </c>
      <c r="E40" s="17">
        <v>42972897</v>
      </c>
      <c r="F40" s="17">
        <v>36250387</v>
      </c>
      <c r="G40" s="18">
        <v>49275360</v>
      </c>
      <c r="H40" s="18">
        <v>179355283</v>
      </c>
      <c r="I40" s="18">
        <v>141968824</v>
      </c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</row>
    <row r="41" spans="1:24" x14ac:dyDescent="0.25">
      <c r="A41" s="3"/>
      <c r="B41" s="25">
        <f>SUM(B35:B40)</f>
        <v>43085795</v>
      </c>
      <c r="C41" s="26">
        <f>SUM(C35:C40)</f>
        <v>121643010</v>
      </c>
      <c r="D41" s="26">
        <f>SUM(D35:D40)</f>
        <v>99634737</v>
      </c>
      <c r="E41" s="26">
        <f>SUM(E34:E40)</f>
        <v>115317165</v>
      </c>
      <c r="F41" s="26">
        <f>SUM(F34:F40)</f>
        <v>146019527</v>
      </c>
      <c r="G41" s="26">
        <f>SUM(G34:G40)+1</f>
        <v>163705780</v>
      </c>
      <c r="H41" s="26">
        <f>SUM(H34:H40)</f>
        <v>383816876</v>
      </c>
      <c r="I41" s="26">
        <f>SUM(I34:I40)</f>
        <v>243994457</v>
      </c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</row>
    <row r="42" spans="1:24" x14ac:dyDescent="0.25">
      <c r="A42" s="3" t="s">
        <v>15</v>
      </c>
      <c r="B42" s="29">
        <f t="shared" ref="B42:G42" si="8">SUM(B41,B32)</f>
        <v>43085795</v>
      </c>
      <c r="C42" s="30">
        <f t="shared" si="8"/>
        <v>121643010</v>
      </c>
      <c r="D42" s="30">
        <f t="shared" si="8"/>
        <v>99634737</v>
      </c>
      <c r="E42" s="30">
        <f t="shared" si="8"/>
        <v>115317165</v>
      </c>
      <c r="F42" s="30">
        <f t="shared" si="8"/>
        <v>146019527</v>
      </c>
      <c r="G42" s="30">
        <f t="shared" si="8"/>
        <v>163705780</v>
      </c>
      <c r="H42" s="30">
        <f t="shared" ref="H42:I42" si="9">SUM(H41,H32)</f>
        <v>383816876</v>
      </c>
      <c r="I42" s="30">
        <f t="shared" si="9"/>
        <v>243994457</v>
      </c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</row>
    <row r="43" spans="1:24" x14ac:dyDescent="0.25">
      <c r="A43" s="3"/>
      <c r="B43" s="19"/>
      <c r="C43" s="24"/>
      <c r="D43" s="19"/>
      <c r="E43" s="19"/>
      <c r="F43" s="19"/>
      <c r="G43" s="18"/>
      <c r="H43" s="18"/>
      <c r="I43" s="18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</row>
    <row r="44" spans="1:24" ht="15.75" thickBot="1" x14ac:dyDescent="0.3">
      <c r="A44" s="3" t="s">
        <v>10</v>
      </c>
      <c r="B44" s="27">
        <f>SUM(B29,B42)-1</f>
        <v>1702173933</v>
      </c>
      <c r="C44" s="27">
        <f>SUM(C29,C42)</f>
        <v>1913039673</v>
      </c>
      <c r="D44" s="27">
        <f>SUM(D29,D42)</f>
        <v>2011902052</v>
      </c>
      <c r="E44" s="27">
        <f>SUM(E29,E42)+1</f>
        <v>2113476617</v>
      </c>
      <c r="F44" s="27">
        <f>SUM(F29,F42)+1</f>
        <v>2124409060</v>
      </c>
      <c r="G44" s="27">
        <f>SUM(G29,G42)</f>
        <v>2205244611</v>
      </c>
      <c r="H44" s="27">
        <f t="shared" ref="H44:I44" si="10">SUM(H29,H42)</f>
        <v>2373081455</v>
      </c>
      <c r="I44" s="27">
        <f t="shared" si="10"/>
        <v>2310236559</v>
      </c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</row>
    <row r="45" spans="1:24" x14ac:dyDescent="0.25">
      <c r="H45" s="12"/>
      <c r="I45" s="12"/>
    </row>
    <row r="46" spans="1:24" s="32" customFormat="1" x14ac:dyDescent="0.25">
      <c r="A46" s="31" t="s">
        <v>16</v>
      </c>
      <c r="B46" s="31">
        <f>B29/(B24/10)</f>
        <v>26.024917291355681</v>
      </c>
      <c r="C46" s="31">
        <f t="shared" ref="C46:G46" si="11">C29/(C24/10)</f>
        <v>24.435083096692193</v>
      </c>
      <c r="D46" s="31">
        <f t="shared" si="11"/>
        <v>22.681554966668767</v>
      </c>
      <c r="E46" s="31">
        <f t="shared" si="11"/>
        <v>20.60898136428408</v>
      </c>
      <c r="F46" s="31">
        <f t="shared" si="11"/>
        <v>20.405074768121047</v>
      </c>
      <c r="G46" s="31">
        <f t="shared" si="11"/>
        <v>21.056395525134349</v>
      </c>
      <c r="H46" s="31">
        <f t="shared" ref="H46:I46" si="12">H29/(H24/10)</f>
        <v>19.54022839164702</v>
      </c>
      <c r="I46" s="31">
        <f t="shared" si="12"/>
        <v>20.296366311319524</v>
      </c>
    </row>
    <row r="47" spans="1:24" x14ac:dyDescent="0.25">
      <c r="H47" s="12"/>
      <c r="I47" s="12"/>
    </row>
    <row r="48" spans="1:24" x14ac:dyDescent="0.25">
      <c r="A48" t="s">
        <v>77</v>
      </c>
      <c r="B48" t="str">
        <f t="shared" ref="B48:G48" si="13">IF(B44=B20,"Balanced","Not Balanced")</f>
        <v>Balanced</v>
      </c>
      <c r="C48" t="str">
        <f t="shared" si="13"/>
        <v>Balanced</v>
      </c>
      <c r="D48" t="str">
        <f t="shared" si="13"/>
        <v>Balanced</v>
      </c>
      <c r="E48" t="str">
        <f t="shared" si="13"/>
        <v>Balanced</v>
      </c>
      <c r="F48" t="str">
        <f t="shared" si="13"/>
        <v>Balanced</v>
      </c>
      <c r="G48" t="str">
        <f t="shared" si="13"/>
        <v>Balanced</v>
      </c>
      <c r="H48" t="str">
        <f t="shared" ref="H48:I48" si="14">IF(H44=H20,"Balanced","Not Balanced")</f>
        <v>Balanced</v>
      </c>
      <c r="I48" t="str">
        <f t="shared" si="14"/>
        <v>Balanced</v>
      </c>
    </row>
    <row r="49" spans="1:9" x14ac:dyDescent="0.25">
      <c r="C49"/>
      <c r="E49" s="12"/>
      <c r="F49" s="12"/>
      <c r="G49"/>
    </row>
    <row r="50" spans="1:9" x14ac:dyDescent="0.25">
      <c r="A50" t="s">
        <v>78</v>
      </c>
      <c r="B50" s="13">
        <f t="shared" ref="B50:G50" si="15">(B20/B44)-1</f>
        <v>0</v>
      </c>
      <c r="C50" s="13">
        <f t="shared" si="15"/>
        <v>0</v>
      </c>
      <c r="D50" s="13">
        <f t="shared" si="15"/>
        <v>0</v>
      </c>
      <c r="E50" s="13">
        <f t="shared" si="15"/>
        <v>0</v>
      </c>
      <c r="F50" s="13">
        <f t="shared" si="15"/>
        <v>0</v>
      </c>
      <c r="G50" s="13">
        <f t="shared" si="15"/>
        <v>0</v>
      </c>
      <c r="H50" s="13">
        <f t="shared" ref="H50:I50" si="16">(H20/H44)-1</f>
        <v>0</v>
      </c>
      <c r="I50" s="13">
        <f t="shared" si="16"/>
        <v>0</v>
      </c>
    </row>
    <row r="51" spans="1:9" x14ac:dyDescent="0.25">
      <c r="H51" s="12"/>
      <c r="I51" s="12"/>
    </row>
  </sheetData>
  <conditionalFormatting sqref="B48:H48">
    <cfRule type="cellIs" dxfId="3" priority="3" operator="equal">
      <formula>"Not Balanced"</formula>
    </cfRule>
    <cfRule type="cellIs" dxfId="2" priority="4" operator="equal">
      <formula>"Balanced"</formula>
    </cfRule>
  </conditionalFormatting>
  <conditionalFormatting sqref="I48">
    <cfRule type="cellIs" dxfId="1" priority="1" operator="equal">
      <formula>"Not Balanced"</formula>
    </cfRule>
    <cfRule type="cellIs" dxfId="0" priority="2" operator="equal">
      <formula>"Balanced"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L54"/>
  <sheetViews>
    <sheetView workbookViewId="0">
      <pane xSplit="1" ySplit="5" topLeftCell="B18" activePane="bottomRight" state="frozen"/>
      <selection pane="topRight" activeCell="B1" sqref="B1"/>
      <selection pane="bottomLeft" activeCell="A6" sqref="A6"/>
      <selection pane="bottomRight" activeCell="J29" sqref="J29"/>
    </sheetView>
  </sheetViews>
  <sheetFormatPr defaultRowHeight="15" x14ac:dyDescent="0.25"/>
  <cols>
    <col min="1" max="1" width="42.5703125" customWidth="1"/>
    <col min="2" max="5" width="13.5703125" bestFit="1" customWidth="1"/>
    <col min="6" max="7" width="13.85546875" bestFit="1" customWidth="1"/>
    <col min="8" max="9" width="12.5703125" bestFit="1" customWidth="1"/>
  </cols>
  <sheetData>
    <row r="2" spans="1:12" ht="15.75" x14ac:dyDescent="0.25">
      <c r="A2" s="4" t="s">
        <v>44</v>
      </c>
      <c r="B2" s="4"/>
      <c r="C2" s="4"/>
      <c r="D2" s="4"/>
      <c r="E2" s="4"/>
      <c r="F2" s="4"/>
    </row>
    <row r="3" spans="1:12" ht="15.75" x14ac:dyDescent="0.25">
      <c r="A3" s="4" t="s">
        <v>11</v>
      </c>
      <c r="B3" s="4"/>
      <c r="C3" s="4"/>
      <c r="D3" s="4"/>
      <c r="E3" s="4"/>
      <c r="F3" s="4"/>
    </row>
    <row r="4" spans="1:12" ht="15.75" x14ac:dyDescent="0.25">
      <c r="A4" s="4" t="s">
        <v>1</v>
      </c>
      <c r="B4" s="4"/>
      <c r="C4" s="4"/>
      <c r="D4" s="4"/>
      <c r="E4" s="4"/>
      <c r="F4" s="4" t="s">
        <v>79</v>
      </c>
    </row>
    <row r="5" spans="1:12" ht="15.75" x14ac:dyDescent="0.25">
      <c r="A5" s="4"/>
      <c r="B5" s="40">
        <v>2012</v>
      </c>
      <c r="C5" s="40">
        <v>2013</v>
      </c>
      <c r="D5" s="40">
        <v>2014</v>
      </c>
      <c r="E5" s="40">
        <v>2015</v>
      </c>
      <c r="F5" s="40">
        <v>2016</v>
      </c>
      <c r="G5" s="40">
        <v>2017</v>
      </c>
      <c r="H5" s="40">
        <v>2018</v>
      </c>
      <c r="I5" s="40">
        <v>2019</v>
      </c>
    </row>
    <row r="6" spans="1:12" x14ac:dyDescent="0.25">
      <c r="A6" t="s">
        <v>48</v>
      </c>
      <c r="B6" s="17">
        <v>457055522</v>
      </c>
      <c r="C6" s="17">
        <v>433097174</v>
      </c>
      <c r="D6" s="17">
        <v>480799837</v>
      </c>
      <c r="E6" s="17">
        <v>513627276</v>
      </c>
      <c r="F6" s="18">
        <v>770997277</v>
      </c>
      <c r="G6" s="17">
        <v>526879384</v>
      </c>
      <c r="H6" s="17">
        <v>549925019</v>
      </c>
      <c r="I6" s="17">
        <v>547524167</v>
      </c>
      <c r="J6" s="17"/>
      <c r="K6" s="17"/>
      <c r="L6" s="17"/>
    </row>
    <row r="7" spans="1:12" x14ac:dyDescent="0.25">
      <c r="A7" t="s">
        <v>49</v>
      </c>
      <c r="B7" s="29">
        <v>227521666</v>
      </c>
      <c r="C7" s="29">
        <v>234512311</v>
      </c>
      <c r="D7" s="29">
        <v>297282539</v>
      </c>
      <c r="E7" s="29">
        <v>318867289</v>
      </c>
      <c r="F7" s="30">
        <v>476001342</v>
      </c>
      <c r="G7" s="29">
        <v>356650959</v>
      </c>
      <c r="H7" s="17">
        <v>411017489</v>
      </c>
      <c r="I7" s="17">
        <v>384847801</v>
      </c>
      <c r="J7" s="17"/>
      <c r="K7" s="17"/>
      <c r="L7" s="17"/>
    </row>
    <row r="8" spans="1:12" x14ac:dyDescent="0.25">
      <c r="A8" s="3" t="s">
        <v>12</v>
      </c>
      <c r="B8" s="22">
        <f>B6-B7</f>
        <v>229533856</v>
      </c>
      <c r="C8" s="22">
        <f t="shared" ref="C8:I8" si="0">C6-C7</f>
        <v>198584863</v>
      </c>
      <c r="D8" s="22">
        <f t="shared" si="0"/>
        <v>183517298</v>
      </c>
      <c r="E8" s="22">
        <f t="shared" si="0"/>
        <v>194759987</v>
      </c>
      <c r="F8" s="23">
        <f t="shared" si="0"/>
        <v>294995935</v>
      </c>
      <c r="G8" s="22">
        <f t="shared" si="0"/>
        <v>170228425</v>
      </c>
      <c r="H8" s="22">
        <f t="shared" si="0"/>
        <v>138907530</v>
      </c>
      <c r="I8" s="22">
        <f t="shared" si="0"/>
        <v>162676366</v>
      </c>
      <c r="J8" s="17"/>
      <c r="K8" s="17"/>
      <c r="L8" s="17"/>
    </row>
    <row r="9" spans="1:12" x14ac:dyDescent="0.25">
      <c r="A9" s="3"/>
      <c r="B9" s="19"/>
      <c r="C9" s="19"/>
      <c r="D9" s="19"/>
      <c r="E9" s="19"/>
      <c r="F9" s="24"/>
      <c r="G9" s="19"/>
      <c r="H9" s="17"/>
      <c r="I9" s="17"/>
      <c r="J9" s="17"/>
      <c r="K9" s="17"/>
      <c r="L9" s="17"/>
    </row>
    <row r="10" spans="1:12" x14ac:dyDescent="0.25">
      <c r="A10" s="3" t="s">
        <v>13</v>
      </c>
      <c r="B10" s="19"/>
      <c r="C10" s="19"/>
      <c r="D10" s="19"/>
      <c r="E10" s="19"/>
      <c r="F10" s="24"/>
      <c r="G10" s="19"/>
      <c r="H10" s="17"/>
      <c r="I10" s="17"/>
      <c r="J10" s="17"/>
      <c r="K10" s="17"/>
      <c r="L10" s="17"/>
    </row>
    <row r="11" spans="1:12" x14ac:dyDescent="0.25">
      <c r="A11" t="s">
        <v>50</v>
      </c>
      <c r="B11" s="20">
        <v>129560286</v>
      </c>
      <c r="C11" s="17">
        <v>59735221</v>
      </c>
      <c r="D11" s="17">
        <v>53708752</v>
      </c>
      <c r="E11" s="17">
        <v>63397950</v>
      </c>
      <c r="F11" s="18">
        <v>88109068</v>
      </c>
      <c r="G11" s="17">
        <v>66082590</v>
      </c>
      <c r="H11" s="17">
        <v>66345021</v>
      </c>
      <c r="I11" s="17">
        <v>65056450</v>
      </c>
      <c r="J11" s="17"/>
      <c r="K11" s="17"/>
      <c r="L11" s="17"/>
    </row>
    <row r="12" spans="1:12" ht="15.75" customHeight="1" x14ac:dyDescent="0.25">
      <c r="A12" s="3" t="s">
        <v>61</v>
      </c>
      <c r="B12" s="17"/>
      <c r="C12" s="17"/>
      <c r="D12" s="17"/>
      <c r="E12" s="17">
        <v>51687925</v>
      </c>
      <c r="F12" s="18">
        <v>51687925</v>
      </c>
      <c r="G12" s="17"/>
      <c r="H12" s="17"/>
      <c r="I12" s="17"/>
      <c r="J12" s="17"/>
      <c r="K12" s="17"/>
      <c r="L12" s="17"/>
    </row>
    <row r="13" spans="1:12" x14ac:dyDescent="0.25">
      <c r="A13" s="3" t="s">
        <v>51</v>
      </c>
      <c r="B13" s="22">
        <f>B8-B11</f>
        <v>99973570</v>
      </c>
      <c r="C13" s="22">
        <f t="shared" ref="C13:D13" si="1">C8-C11</f>
        <v>138849642</v>
      </c>
      <c r="D13" s="22">
        <f t="shared" si="1"/>
        <v>129808546</v>
      </c>
      <c r="E13" s="22">
        <f>E8-(E11+E12)</f>
        <v>79674112</v>
      </c>
      <c r="F13" s="23">
        <f t="shared" ref="F13:I13" si="2">F8-(F11+F12)</f>
        <v>155198942</v>
      </c>
      <c r="G13" s="22">
        <f t="shared" si="2"/>
        <v>104145835</v>
      </c>
      <c r="H13" s="22">
        <f t="shared" si="2"/>
        <v>72562509</v>
      </c>
      <c r="I13" s="22">
        <f t="shared" si="2"/>
        <v>97619916</v>
      </c>
      <c r="J13" s="17"/>
      <c r="K13" s="17"/>
      <c r="L13" s="17"/>
    </row>
    <row r="14" spans="1:12" x14ac:dyDescent="0.25">
      <c r="A14" s="3"/>
      <c r="B14" s="19"/>
      <c r="C14" s="19"/>
      <c r="D14" s="19"/>
      <c r="E14" s="19"/>
      <c r="F14" s="41"/>
      <c r="G14" s="33"/>
      <c r="H14" s="17"/>
      <c r="I14" s="17"/>
      <c r="J14" s="17"/>
      <c r="K14" s="17"/>
      <c r="L14" s="17"/>
    </row>
    <row r="15" spans="1:12" x14ac:dyDescent="0.25">
      <c r="A15" t="s">
        <v>30</v>
      </c>
      <c r="B15" s="20">
        <v>28903687</v>
      </c>
      <c r="C15" s="17">
        <v>11953462</v>
      </c>
      <c r="D15" s="17">
        <v>10556352</v>
      </c>
      <c r="E15" s="17">
        <v>16616797</v>
      </c>
      <c r="F15" s="18">
        <v>26075468</v>
      </c>
      <c r="G15" s="17">
        <v>18793810</v>
      </c>
      <c r="H15" s="17">
        <v>37890601</v>
      </c>
      <c r="I15" s="17">
        <v>53453756</v>
      </c>
      <c r="J15" s="17"/>
      <c r="K15" s="17"/>
      <c r="L15" s="17"/>
    </row>
    <row r="16" spans="1:12" x14ac:dyDescent="0.25">
      <c r="A16" s="3" t="s">
        <v>62</v>
      </c>
      <c r="B16" s="20"/>
      <c r="C16" s="17"/>
      <c r="D16" s="17"/>
      <c r="E16" s="20">
        <v>1239359</v>
      </c>
      <c r="F16" s="18">
        <v>2704168</v>
      </c>
      <c r="G16" s="17">
        <v>819716</v>
      </c>
      <c r="H16" s="17"/>
      <c r="I16" s="17"/>
      <c r="J16" s="17"/>
      <c r="K16" s="17"/>
      <c r="L16" s="17"/>
    </row>
    <row r="17" spans="1:12" x14ac:dyDescent="0.25">
      <c r="A17" s="3" t="s">
        <v>52</v>
      </c>
      <c r="B17" s="34">
        <f>B13+B15+B16</f>
        <v>128877257</v>
      </c>
      <c r="C17" s="34">
        <f t="shared" ref="C17:D17" si="3">C13+C15+C16</f>
        <v>150803104</v>
      </c>
      <c r="D17" s="34">
        <f t="shared" si="3"/>
        <v>140364898</v>
      </c>
      <c r="E17" s="34">
        <f>E13+E15-E16</f>
        <v>95051550</v>
      </c>
      <c r="F17" s="42">
        <f>F13+F15-F16</f>
        <v>178570242</v>
      </c>
      <c r="G17" s="34">
        <f>G13+G15-G16</f>
        <v>122119929</v>
      </c>
      <c r="H17" s="34">
        <f>H13+H15-H16</f>
        <v>110453110</v>
      </c>
      <c r="I17" s="34">
        <f>I13+I15-I16</f>
        <v>151073672</v>
      </c>
      <c r="J17" s="17"/>
      <c r="K17" s="17"/>
      <c r="L17" s="17"/>
    </row>
    <row r="18" spans="1:12" x14ac:dyDescent="0.25">
      <c r="B18" s="35"/>
      <c r="C18" s="35"/>
      <c r="D18" s="35"/>
      <c r="E18" s="35"/>
      <c r="F18" s="43"/>
      <c r="G18" s="35"/>
      <c r="H18" s="17"/>
      <c r="I18" s="17"/>
      <c r="J18" s="17"/>
      <c r="K18" s="17"/>
      <c r="L18" s="17"/>
    </row>
    <row r="19" spans="1:12" x14ac:dyDescent="0.25">
      <c r="A19" s="7" t="s">
        <v>53</v>
      </c>
      <c r="B19" s="36">
        <v>6443863</v>
      </c>
      <c r="C19" s="36">
        <v>7540155</v>
      </c>
      <c r="D19" s="36">
        <v>7018245</v>
      </c>
      <c r="E19" s="36">
        <v>4526264</v>
      </c>
      <c r="F19" s="21">
        <v>8503345</v>
      </c>
      <c r="G19" s="20">
        <v>5815235</v>
      </c>
      <c r="H19" s="17">
        <v>5259672</v>
      </c>
      <c r="I19" s="17">
        <v>7193984</v>
      </c>
      <c r="J19" s="17"/>
      <c r="K19" s="17"/>
      <c r="L19" s="17"/>
    </row>
    <row r="20" spans="1:12" x14ac:dyDescent="0.25">
      <c r="A20" s="3" t="s">
        <v>54</v>
      </c>
      <c r="B20" s="22">
        <f>B17-B19</f>
        <v>122433394</v>
      </c>
      <c r="C20" s="22">
        <f t="shared" ref="C20:I20" si="4">C17-C19</f>
        <v>143262949</v>
      </c>
      <c r="D20" s="22">
        <f t="shared" si="4"/>
        <v>133346653</v>
      </c>
      <c r="E20" s="22">
        <f t="shared" si="4"/>
        <v>90525286</v>
      </c>
      <c r="F20" s="23">
        <f t="shared" si="4"/>
        <v>170066897</v>
      </c>
      <c r="G20" s="22">
        <f t="shared" si="4"/>
        <v>116304694</v>
      </c>
      <c r="H20" s="22">
        <f t="shared" si="4"/>
        <v>105193438</v>
      </c>
      <c r="I20" s="22">
        <f t="shared" si="4"/>
        <v>143879688</v>
      </c>
      <c r="J20" s="17"/>
      <c r="K20" s="17"/>
      <c r="L20" s="17"/>
    </row>
    <row r="21" spans="1:12" x14ac:dyDescent="0.25">
      <c r="B21" s="33"/>
      <c r="C21" s="33"/>
      <c r="D21" s="33"/>
      <c r="E21" s="33"/>
      <c r="F21" s="24"/>
      <c r="G21" s="19"/>
      <c r="H21" s="17"/>
      <c r="I21" s="17"/>
      <c r="J21" s="17"/>
      <c r="K21" s="17"/>
      <c r="L21" s="17"/>
    </row>
    <row r="22" spans="1:12" x14ac:dyDescent="0.25">
      <c r="A22" s="3" t="s">
        <v>55</v>
      </c>
      <c r="B22" s="33">
        <v>4746424</v>
      </c>
      <c r="C22" s="19">
        <v>4000544</v>
      </c>
      <c r="D22" s="33">
        <v>2891559</v>
      </c>
      <c r="E22" s="33">
        <v>4553149</v>
      </c>
      <c r="F22" s="24">
        <v>6908917</v>
      </c>
      <c r="G22" s="19">
        <v>4677515</v>
      </c>
      <c r="H22" s="19">
        <v>9472650</v>
      </c>
      <c r="I22" s="19">
        <v>66902165</v>
      </c>
      <c r="J22" s="17"/>
      <c r="K22" s="17"/>
      <c r="L22" s="17"/>
    </row>
    <row r="23" spans="1:12" x14ac:dyDescent="0.25">
      <c r="B23" s="35"/>
      <c r="C23" s="35"/>
      <c r="D23" s="35"/>
      <c r="E23" s="35"/>
      <c r="F23" s="43"/>
      <c r="G23" s="35"/>
      <c r="H23" s="17"/>
      <c r="I23" s="17"/>
      <c r="J23" s="17"/>
      <c r="K23" s="17"/>
      <c r="L23" s="17"/>
    </row>
    <row r="24" spans="1:12" ht="15.75" thickBot="1" x14ac:dyDescent="0.3">
      <c r="A24" s="3" t="s">
        <v>60</v>
      </c>
      <c r="B24" s="27">
        <f t="shared" ref="B24:I24" si="5">B20-B22</f>
        <v>117686970</v>
      </c>
      <c r="C24" s="27">
        <f t="shared" si="5"/>
        <v>139262405</v>
      </c>
      <c r="D24" s="27">
        <f t="shared" si="5"/>
        <v>130455094</v>
      </c>
      <c r="E24" s="27">
        <f t="shared" si="5"/>
        <v>85972137</v>
      </c>
      <c r="F24" s="28">
        <f t="shared" si="5"/>
        <v>163157980</v>
      </c>
      <c r="G24" s="27">
        <f t="shared" si="5"/>
        <v>111627179</v>
      </c>
      <c r="H24" s="27">
        <f t="shared" si="5"/>
        <v>95720788</v>
      </c>
      <c r="I24" s="27">
        <f t="shared" si="5"/>
        <v>76977523</v>
      </c>
      <c r="J24" s="17"/>
      <c r="K24" s="17"/>
      <c r="L24" s="17"/>
    </row>
    <row r="25" spans="1:12" x14ac:dyDescent="0.25">
      <c r="A25" s="3" t="s">
        <v>56</v>
      </c>
      <c r="B25" s="20">
        <v>85660644</v>
      </c>
      <c r="C25" s="20">
        <v>150347650</v>
      </c>
      <c r="D25" s="33"/>
      <c r="E25" s="33"/>
      <c r="F25" s="33"/>
      <c r="G25" s="33"/>
      <c r="H25" s="17"/>
      <c r="I25" s="17"/>
      <c r="J25" s="17"/>
      <c r="K25" s="17"/>
      <c r="L25" s="17"/>
    </row>
    <row r="26" spans="1:12" x14ac:dyDescent="0.25">
      <c r="A26" s="3" t="s">
        <v>57</v>
      </c>
      <c r="B26" s="20">
        <f>B24+B25</f>
        <v>203347614</v>
      </c>
      <c r="C26" s="20">
        <v>289610054</v>
      </c>
      <c r="D26" s="17"/>
      <c r="E26" s="17"/>
      <c r="F26" s="17"/>
      <c r="G26" s="17"/>
      <c r="H26" s="17"/>
      <c r="I26" s="17"/>
      <c r="J26" s="17"/>
      <c r="K26" s="17"/>
      <c r="L26" s="17"/>
    </row>
    <row r="27" spans="1:12" x14ac:dyDescent="0.25">
      <c r="A27" s="7" t="s">
        <v>58</v>
      </c>
      <c r="B27" s="20">
        <v>52999965</v>
      </c>
      <c r="C27" s="20">
        <v>95624980</v>
      </c>
      <c r="D27" s="29"/>
      <c r="E27" s="29"/>
      <c r="F27" s="29"/>
      <c r="G27" s="29"/>
      <c r="H27" s="17"/>
      <c r="I27" s="17"/>
      <c r="J27" s="17"/>
      <c r="K27" s="17"/>
      <c r="L27" s="17"/>
    </row>
    <row r="28" spans="1:12" x14ac:dyDescent="0.25">
      <c r="A28" s="3" t="s">
        <v>59</v>
      </c>
      <c r="B28" s="22">
        <f>B26-B27</f>
        <v>150347649</v>
      </c>
      <c r="C28" s="22">
        <f t="shared" ref="C28:G28" si="6">C26-C27</f>
        <v>193985074</v>
      </c>
      <c r="D28" s="22">
        <f t="shared" si="6"/>
        <v>0</v>
      </c>
      <c r="E28" s="22"/>
      <c r="F28" s="22">
        <f t="shared" si="6"/>
        <v>0</v>
      </c>
      <c r="G28" s="22">
        <f t="shared" si="6"/>
        <v>0</v>
      </c>
      <c r="H28" s="17"/>
      <c r="I28" s="17"/>
      <c r="J28" s="17"/>
      <c r="K28" s="17"/>
      <c r="L28" s="17"/>
    </row>
    <row r="29" spans="1:12" x14ac:dyDescent="0.25">
      <c r="A29" s="3"/>
      <c r="F29" s="1"/>
      <c r="G29" s="1"/>
    </row>
    <row r="30" spans="1:12" s="32" customFormat="1" x14ac:dyDescent="0.25">
      <c r="A30" s="31" t="s">
        <v>14</v>
      </c>
      <c r="B30" s="37">
        <f>B24/('1'!B24/10)</f>
        <v>1.8460704941006498</v>
      </c>
      <c r="C30" s="37">
        <f>C24/('1'!C24/10)</f>
        <v>1.8995728353772212</v>
      </c>
      <c r="D30" s="37">
        <f>D24/('1'!D24/10)</f>
        <v>1.5473382628217649</v>
      </c>
      <c r="E30" s="37">
        <f>E24/('1'!E24/10)</f>
        <v>0.88671510594110137</v>
      </c>
      <c r="F30" s="37">
        <f>F24/('1'!F24/10)</f>
        <v>1.6828085304060325</v>
      </c>
      <c r="G30" s="37">
        <f>G24/('1'!G24/10)</f>
        <v>1.1513207570133017</v>
      </c>
      <c r="H30" s="37">
        <f>H24/('1'!H24/10)</f>
        <v>0.94025001957692078</v>
      </c>
      <c r="I30" s="37">
        <f>I24/('1'!I24/10)</f>
        <v>0.75613791967250488</v>
      </c>
    </row>
    <row r="54" spans="1:2" x14ac:dyDescent="0.25">
      <c r="A54" s="8"/>
      <c r="B54" s="8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2:L40"/>
  <sheetViews>
    <sheetView tabSelected="1" zoomScaleNormal="100" workbookViewId="0">
      <pane xSplit="1" ySplit="5" topLeftCell="B21" activePane="bottomRight" state="frozen"/>
      <selection pane="topRight" activeCell="B1" sqref="B1"/>
      <selection pane="bottomLeft" activeCell="A6" sqref="A6"/>
      <selection pane="bottomRight" activeCell="B38" sqref="B38"/>
    </sheetView>
  </sheetViews>
  <sheetFormatPr defaultRowHeight="15" x14ac:dyDescent="0.25"/>
  <cols>
    <col min="1" max="1" width="41.140625" customWidth="1"/>
    <col min="2" max="4" width="14.5703125" bestFit="1" customWidth="1"/>
    <col min="5" max="5" width="13.5703125" bestFit="1" customWidth="1"/>
    <col min="6" max="7" width="14.5703125" bestFit="1" customWidth="1"/>
    <col min="8" max="9" width="13.42578125" bestFit="1" customWidth="1"/>
  </cols>
  <sheetData>
    <row r="2" spans="1:12" ht="15.75" x14ac:dyDescent="0.25">
      <c r="A2" s="4" t="s">
        <v>44</v>
      </c>
      <c r="B2" s="4"/>
      <c r="C2" s="4"/>
      <c r="D2" s="4"/>
      <c r="E2" s="4"/>
      <c r="F2" s="4"/>
    </row>
    <row r="3" spans="1:12" ht="15.75" x14ac:dyDescent="0.25">
      <c r="A3" s="4" t="s">
        <v>11</v>
      </c>
      <c r="B3" s="4"/>
      <c r="C3" s="4"/>
      <c r="D3" s="4"/>
      <c r="E3" s="4"/>
      <c r="F3" s="4"/>
    </row>
    <row r="4" spans="1:12" ht="15.75" x14ac:dyDescent="0.25">
      <c r="A4" s="4" t="s">
        <v>1</v>
      </c>
      <c r="B4" s="4"/>
      <c r="C4" s="4"/>
      <c r="D4" s="4"/>
      <c r="E4" s="4"/>
      <c r="F4" s="4"/>
    </row>
    <row r="5" spans="1:12" ht="15.75" x14ac:dyDescent="0.25">
      <c r="A5" s="4"/>
      <c r="B5" s="40">
        <v>2012</v>
      </c>
      <c r="C5" s="40">
        <v>2013</v>
      </c>
      <c r="D5" s="40">
        <v>2014</v>
      </c>
      <c r="E5" s="40">
        <v>2015</v>
      </c>
      <c r="F5" s="40">
        <v>2016</v>
      </c>
      <c r="G5" s="40">
        <v>2017</v>
      </c>
      <c r="H5" s="40">
        <v>2018</v>
      </c>
      <c r="I5" s="40">
        <v>2019</v>
      </c>
    </row>
    <row r="6" spans="1:12" x14ac:dyDescent="0.25">
      <c r="A6" s="3" t="s">
        <v>20</v>
      </c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</row>
    <row r="7" spans="1:12" x14ac:dyDescent="0.25">
      <c r="A7" t="s">
        <v>63</v>
      </c>
      <c r="B7" s="17">
        <v>422493263</v>
      </c>
      <c r="C7" s="17">
        <v>479029606</v>
      </c>
      <c r="D7" s="17">
        <v>446009225</v>
      </c>
      <c r="E7" s="17">
        <v>566713541</v>
      </c>
      <c r="F7" s="17">
        <v>823254056</v>
      </c>
      <c r="G7" s="17">
        <v>506140006</v>
      </c>
      <c r="H7" s="17">
        <v>625928878</v>
      </c>
      <c r="I7" s="17">
        <v>597738588</v>
      </c>
      <c r="J7" s="17"/>
      <c r="K7" s="17"/>
      <c r="L7" s="17"/>
    </row>
    <row r="8" spans="1:12" ht="15.75" x14ac:dyDescent="0.25">
      <c r="A8" s="11" t="s">
        <v>64</v>
      </c>
      <c r="B8" s="17">
        <v>-284935164</v>
      </c>
      <c r="C8" s="17">
        <v>-246167911</v>
      </c>
      <c r="D8" s="17">
        <v>-216752908</v>
      </c>
      <c r="E8" s="17">
        <v>-364276026</v>
      </c>
      <c r="F8" s="17">
        <v>-490068086</v>
      </c>
      <c r="G8" s="17">
        <v>-326223777</v>
      </c>
      <c r="H8" s="17">
        <v>-577318093</v>
      </c>
      <c r="I8" s="17">
        <v>-499037169</v>
      </c>
      <c r="J8" s="17"/>
      <c r="K8" s="17"/>
      <c r="L8" s="17"/>
    </row>
    <row r="9" spans="1:12" s="7" customFormat="1" x14ac:dyDescent="0.25">
      <c r="A9" s="7" t="s">
        <v>65</v>
      </c>
      <c r="B9" s="20">
        <v>-20498509</v>
      </c>
      <c r="C9" s="20">
        <v>-19824004</v>
      </c>
      <c r="D9" s="20">
        <v>-22624837</v>
      </c>
      <c r="E9" s="20">
        <v>-34739329</v>
      </c>
      <c r="F9" s="20">
        <v>-51111173</v>
      </c>
      <c r="G9" s="20">
        <v>-31011142</v>
      </c>
      <c r="H9" s="20">
        <v>-38974528</v>
      </c>
      <c r="I9" s="20">
        <v>-38002455</v>
      </c>
      <c r="J9" s="20"/>
      <c r="K9" s="20"/>
      <c r="L9" s="20"/>
    </row>
    <row r="10" spans="1:12" s="7" customFormat="1" x14ac:dyDescent="0.25">
      <c r="A10" s="7" t="s">
        <v>89</v>
      </c>
      <c r="B10" s="20"/>
      <c r="C10" s="20"/>
      <c r="D10" s="20"/>
      <c r="E10" s="20"/>
      <c r="F10" s="20"/>
      <c r="G10" s="20"/>
      <c r="H10" s="20"/>
      <c r="I10" s="20">
        <v>69200282</v>
      </c>
      <c r="J10" s="20"/>
      <c r="K10" s="20"/>
      <c r="L10" s="20"/>
    </row>
    <row r="11" spans="1:12" s="7" customFormat="1" x14ac:dyDescent="0.25">
      <c r="A11" s="7" t="s">
        <v>80</v>
      </c>
      <c r="B11" s="20"/>
      <c r="C11" s="20"/>
      <c r="D11" s="20"/>
      <c r="E11" s="20"/>
      <c r="F11" s="20"/>
      <c r="G11" s="20">
        <v>-5770083</v>
      </c>
      <c r="H11" s="20">
        <v>-10555103</v>
      </c>
      <c r="I11" s="20">
        <v>-24496402</v>
      </c>
      <c r="J11" s="20"/>
      <c r="K11" s="20"/>
      <c r="L11" s="20"/>
    </row>
    <row r="12" spans="1:12" x14ac:dyDescent="0.25">
      <c r="A12" s="10" t="s">
        <v>21</v>
      </c>
      <c r="B12" s="22">
        <f t="shared" ref="B12:F12" si="0">SUM(B7:B9)</f>
        <v>117059590</v>
      </c>
      <c r="C12" s="22">
        <f t="shared" si="0"/>
        <v>213037691</v>
      </c>
      <c r="D12" s="22">
        <f t="shared" si="0"/>
        <v>206631480</v>
      </c>
      <c r="E12" s="22">
        <f t="shared" si="0"/>
        <v>167698186</v>
      </c>
      <c r="F12" s="22">
        <f t="shared" si="0"/>
        <v>282074797</v>
      </c>
      <c r="G12" s="22">
        <f>SUM(G7:G11)</f>
        <v>143135004</v>
      </c>
      <c r="H12" s="22">
        <f>SUM(H7:H11)</f>
        <v>-918846</v>
      </c>
      <c r="I12" s="22">
        <f>SUM(I7:I11)</f>
        <v>105402844</v>
      </c>
      <c r="J12" s="17"/>
      <c r="K12" s="17"/>
      <c r="L12" s="17"/>
    </row>
    <row r="13" spans="1:12" x14ac:dyDescent="0.25"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</row>
    <row r="14" spans="1:12" x14ac:dyDescent="0.25">
      <c r="A14" s="3" t="s">
        <v>22</v>
      </c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</row>
    <row r="15" spans="1:12" ht="30" x14ac:dyDescent="0.25">
      <c r="A15" s="6" t="s">
        <v>66</v>
      </c>
      <c r="B15" s="17">
        <v>-18161006</v>
      </c>
      <c r="C15" s="17">
        <v>-191485767</v>
      </c>
      <c r="D15" s="17">
        <v>-39688058</v>
      </c>
      <c r="E15" s="17">
        <v>-48625199</v>
      </c>
      <c r="F15" s="17">
        <v>-79857561</v>
      </c>
      <c r="G15" s="17">
        <v>-12696526</v>
      </c>
      <c r="H15" s="17">
        <v>210751</v>
      </c>
      <c r="I15" s="17">
        <v>-370600</v>
      </c>
      <c r="J15" s="17"/>
      <c r="K15" s="17"/>
      <c r="L15" s="17"/>
    </row>
    <row r="16" spans="1:12" x14ac:dyDescent="0.25">
      <c r="A16" s="6" t="s">
        <v>45</v>
      </c>
      <c r="B16" s="17">
        <v>-10000000</v>
      </c>
      <c r="C16" s="17"/>
      <c r="D16" s="17">
        <v>-29921961</v>
      </c>
      <c r="E16" s="17">
        <v>13231034</v>
      </c>
      <c r="F16" s="17">
        <v>15064675</v>
      </c>
      <c r="G16" s="17">
        <v>9923651</v>
      </c>
      <c r="H16" s="17"/>
      <c r="I16" s="17"/>
      <c r="J16" s="17"/>
      <c r="K16" s="17"/>
      <c r="L16" s="17"/>
    </row>
    <row r="17" spans="1:12" x14ac:dyDescent="0.25"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</row>
    <row r="18" spans="1:12" x14ac:dyDescent="0.25">
      <c r="B18" s="38"/>
      <c r="C18" s="38"/>
      <c r="D18" s="38"/>
      <c r="E18" s="38"/>
      <c r="F18" s="38"/>
      <c r="G18" s="38"/>
      <c r="H18" s="17"/>
      <c r="I18" s="17"/>
      <c r="J18" s="17"/>
      <c r="K18" s="17"/>
      <c r="L18" s="17"/>
    </row>
    <row r="19" spans="1:12" x14ac:dyDescent="0.25">
      <c r="A19" s="3" t="s">
        <v>23</v>
      </c>
      <c r="B19" s="39">
        <f>SUM(B15:B16)</f>
        <v>-28161006</v>
      </c>
      <c r="C19" s="39">
        <f t="shared" ref="C19:I19" si="1">SUM(C15:C16)</f>
        <v>-191485767</v>
      </c>
      <c r="D19" s="39">
        <f t="shared" si="1"/>
        <v>-69610019</v>
      </c>
      <c r="E19" s="39">
        <f t="shared" si="1"/>
        <v>-35394165</v>
      </c>
      <c r="F19" s="39">
        <f t="shared" si="1"/>
        <v>-64792886</v>
      </c>
      <c r="G19" s="39">
        <f t="shared" si="1"/>
        <v>-2772875</v>
      </c>
      <c r="H19" s="39">
        <f t="shared" si="1"/>
        <v>210751</v>
      </c>
      <c r="I19" s="39">
        <f t="shared" si="1"/>
        <v>-370600</v>
      </c>
      <c r="J19" s="17"/>
      <c r="K19" s="17"/>
      <c r="L19" s="17"/>
    </row>
    <row r="20" spans="1:12" x14ac:dyDescent="0.25"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</row>
    <row r="21" spans="1:12" x14ac:dyDescent="0.25">
      <c r="A21" s="3" t="s">
        <v>24</v>
      </c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</row>
    <row r="22" spans="1:12" x14ac:dyDescent="0.25">
      <c r="A22" t="s">
        <v>67</v>
      </c>
      <c r="B22" s="17">
        <v>-18846977</v>
      </c>
      <c r="C22" s="17">
        <v>64434336</v>
      </c>
      <c r="D22" s="17">
        <v>-25947830</v>
      </c>
      <c r="E22" s="17">
        <v>3286391</v>
      </c>
      <c r="F22" s="17">
        <v>-6442370</v>
      </c>
      <c r="G22" s="17">
        <v>13024974</v>
      </c>
      <c r="H22" s="17">
        <v>130079923</v>
      </c>
      <c r="I22" s="17">
        <v>-37386460</v>
      </c>
      <c r="J22" s="17"/>
      <c r="K22" s="17"/>
      <c r="L22" s="17"/>
    </row>
    <row r="23" spans="1:12" x14ac:dyDescent="0.25">
      <c r="A23" t="s">
        <v>74</v>
      </c>
      <c r="B23" s="17">
        <v>-767329829</v>
      </c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1:12" x14ac:dyDescent="0.25">
      <c r="A24" t="s">
        <v>75</v>
      </c>
      <c r="B24" s="17">
        <v>205000000</v>
      </c>
      <c r="C24" s="17"/>
      <c r="D24" s="17"/>
      <c r="E24" s="17"/>
      <c r="F24" s="17"/>
      <c r="G24" s="17"/>
      <c r="H24" s="17"/>
      <c r="I24" s="17"/>
      <c r="J24" s="17"/>
      <c r="K24" s="17"/>
      <c r="L24" s="17"/>
    </row>
    <row r="25" spans="1:12" x14ac:dyDescent="0.25">
      <c r="A25" t="s">
        <v>35</v>
      </c>
      <c r="B25" s="17">
        <v>615000000</v>
      </c>
      <c r="C25" s="17"/>
      <c r="D25" s="17"/>
      <c r="E25" s="17"/>
      <c r="F25" s="17"/>
      <c r="G25" s="17"/>
      <c r="H25" s="17"/>
      <c r="I25" s="17"/>
      <c r="J25" s="17"/>
      <c r="K25" s="17"/>
      <c r="L25" s="17"/>
    </row>
    <row r="26" spans="1:12" x14ac:dyDescent="0.25">
      <c r="A26" t="s">
        <v>76</v>
      </c>
      <c r="B26" s="17">
        <v>-18450000</v>
      </c>
      <c r="C26" s="17"/>
      <c r="D26" s="17"/>
      <c r="E26" s="17"/>
      <c r="F26" s="17"/>
      <c r="G26" s="17"/>
      <c r="H26" s="17"/>
      <c r="I26" s="17"/>
      <c r="J26" s="17"/>
      <c r="K26" s="17"/>
      <c r="L26" s="17"/>
    </row>
    <row r="27" spans="1:12" x14ac:dyDescent="0.25">
      <c r="A27" t="s">
        <v>68</v>
      </c>
      <c r="B27" s="17"/>
      <c r="C27" s="17">
        <v>231000</v>
      </c>
      <c r="D27" s="17">
        <v>95983</v>
      </c>
      <c r="E27" s="17">
        <v>161001</v>
      </c>
      <c r="F27" s="17">
        <v>161001</v>
      </c>
      <c r="G27" s="17"/>
      <c r="H27" s="17"/>
      <c r="I27" s="17"/>
      <c r="J27" s="17"/>
      <c r="K27" s="17"/>
      <c r="L27" s="17"/>
    </row>
    <row r="28" spans="1:12" x14ac:dyDescent="0.25">
      <c r="A28" t="s">
        <v>69</v>
      </c>
      <c r="B28" s="17">
        <v>-25221858</v>
      </c>
      <c r="C28" s="17">
        <v>-264763</v>
      </c>
      <c r="D28" s="17">
        <v>-89151</v>
      </c>
      <c r="E28" s="20">
        <v>-12227</v>
      </c>
      <c r="F28" s="17">
        <v>-69981987</v>
      </c>
      <c r="G28" s="17">
        <v>-72394996</v>
      </c>
      <c r="H28" s="17">
        <v>-47680093</v>
      </c>
      <c r="I28" s="17">
        <v>-47307</v>
      </c>
      <c r="J28" s="17"/>
      <c r="K28" s="17"/>
      <c r="L28" s="17"/>
    </row>
    <row r="29" spans="1:12" x14ac:dyDescent="0.25">
      <c r="A29" t="s">
        <v>70</v>
      </c>
      <c r="B29" s="17">
        <v>96000</v>
      </c>
      <c r="C29" s="17">
        <v>-4602619</v>
      </c>
      <c r="D29" s="17">
        <v>-8000</v>
      </c>
      <c r="E29" s="20"/>
      <c r="F29" s="17"/>
      <c r="G29" s="17"/>
      <c r="H29" s="17"/>
      <c r="I29" s="17"/>
      <c r="J29" s="17"/>
      <c r="K29" s="17"/>
      <c r="L29" s="17"/>
    </row>
    <row r="30" spans="1:12" x14ac:dyDescent="0.25">
      <c r="A30" s="3" t="s">
        <v>25</v>
      </c>
      <c r="B30" s="39">
        <f>SUM(B22:B29)</f>
        <v>-9752664</v>
      </c>
      <c r="C30" s="39">
        <f>SUM(C22:C29)</f>
        <v>59797954</v>
      </c>
      <c r="D30" s="39">
        <f t="shared" ref="D30:G30" si="2">SUM(D22:D29)</f>
        <v>-25948998</v>
      </c>
      <c r="E30" s="39">
        <f t="shared" si="2"/>
        <v>3435165</v>
      </c>
      <c r="F30" s="39">
        <f t="shared" si="2"/>
        <v>-76263356</v>
      </c>
      <c r="G30" s="39">
        <f t="shared" si="2"/>
        <v>-59370022</v>
      </c>
      <c r="H30" s="39">
        <f t="shared" ref="H30:I30" si="3">SUM(H22:H29)</f>
        <v>82399830</v>
      </c>
      <c r="I30" s="39">
        <f t="shared" si="3"/>
        <v>-37433767</v>
      </c>
      <c r="J30" s="17"/>
      <c r="K30" s="17"/>
      <c r="L30" s="17"/>
    </row>
    <row r="31" spans="1:12" x14ac:dyDescent="0.25">
      <c r="B31" s="22"/>
      <c r="C31" s="22"/>
      <c r="D31" s="22"/>
      <c r="E31" s="22"/>
      <c r="F31" s="22"/>
      <c r="G31" s="22"/>
      <c r="H31" s="22"/>
      <c r="I31" s="22"/>
      <c r="J31" s="17"/>
      <c r="K31" s="17"/>
      <c r="L31" s="17"/>
    </row>
    <row r="32" spans="1:12" x14ac:dyDescent="0.25">
      <c r="A32" s="3" t="s">
        <v>71</v>
      </c>
      <c r="B32" s="22">
        <f>SUM(B12,B19,B30)</f>
        <v>79145920</v>
      </c>
      <c r="C32" s="22">
        <f t="shared" ref="C32:I32" si="4">SUM(C12,C19,C30)</f>
        <v>81349878</v>
      </c>
      <c r="D32" s="22">
        <f t="shared" si="4"/>
        <v>111072463</v>
      </c>
      <c r="E32" s="22">
        <f t="shared" si="4"/>
        <v>135739186</v>
      </c>
      <c r="F32" s="22">
        <f t="shared" si="4"/>
        <v>141018555</v>
      </c>
      <c r="G32" s="22">
        <f t="shared" si="4"/>
        <v>80992107</v>
      </c>
      <c r="H32" s="22">
        <f t="shared" si="4"/>
        <v>81691735</v>
      </c>
      <c r="I32" s="22">
        <f t="shared" si="4"/>
        <v>67598477</v>
      </c>
      <c r="J32" s="17"/>
      <c r="K32" s="17"/>
      <c r="L32" s="17"/>
    </row>
    <row r="33" spans="1:12" x14ac:dyDescent="0.25">
      <c r="A33" t="s">
        <v>72</v>
      </c>
      <c r="B33" s="17">
        <v>9879486</v>
      </c>
      <c r="C33" s="17">
        <v>89025406</v>
      </c>
      <c r="D33" s="17">
        <v>170375284</v>
      </c>
      <c r="E33" s="17">
        <v>281447746</v>
      </c>
      <c r="F33" s="17">
        <v>281447746</v>
      </c>
      <c r="G33" s="17">
        <v>422466303</v>
      </c>
      <c r="H33" s="17">
        <v>503158409</v>
      </c>
      <c r="I33" s="17">
        <v>584850144</v>
      </c>
      <c r="J33" s="17"/>
      <c r="K33" s="17"/>
      <c r="L33" s="17"/>
    </row>
    <row r="34" spans="1:12" ht="15.75" thickBot="1" x14ac:dyDescent="0.3">
      <c r="A34" s="3" t="s">
        <v>73</v>
      </c>
      <c r="B34" s="27">
        <f>SUM(B32:B33)</f>
        <v>89025406</v>
      </c>
      <c r="C34" s="27">
        <f>SUM(C32:C33)</f>
        <v>170375284</v>
      </c>
      <c r="D34" s="27">
        <f t="shared" ref="D34:G34" si="5">SUM(D32:D33)</f>
        <v>281447747</v>
      </c>
      <c r="E34" s="27">
        <f t="shared" si="5"/>
        <v>417186932</v>
      </c>
      <c r="F34" s="27">
        <f>SUM(F32:F33)</f>
        <v>422466301</v>
      </c>
      <c r="G34" s="27">
        <f t="shared" si="5"/>
        <v>503458410</v>
      </c>
      <c r="H34" s="27">
        <f t="shared" ref="H34:I34" si="6">SUM(H32:H33)</f>
        <v>584850144</v>
      </c>
      <c r="I34" s="27">
        <f t="shared" si="6"/>
        <v>652448621</v>
      </c>
      <c r="J34" s="17"/>
      <c r="K34" s="17"/>
      <c r="L34" s="17"/>
    </row>
    <row r="35" spans="1:12" ht="15.75" thickBot="1" x14ac:dyDescent="0.3">
      <c r="B35" s="27"/>
      <c r="C35" s="27"/>
      <c r="D35" s="27"/>
      <c r="E35" s="27"/>
      <c r="F35" s="27"/>
      <c r="G35" s="27"/>
      <c r="H35" s="27"/>
      <c r="I35" s="27"/>
      <c r="J35" s="17"/>
      <c r="K35" s="17"/>
      <c r="L35" s="17"/>
    </row>
    <row r="36" spans="1:12" s="32" customFormat="1" x14ac:dyDescent="0.25">
      <c r="A36" s="31" t="s">
        <v>26</v>
      </c>
      <c r="B36" s="37">
        <f>B12/('1'!B24/10)</f>
        <v>1.8362292371918445</v>
      </c>
      <c r="C36" s="37">
        <f>C12/('1'!C24/10)</f>
        <v>2.9058855527813576</v>
      </c>
      <c r="D36" s="37">
        <f>D12/('1'!D24/10)</f>
        <v>2.4508724458662399</v>
      </c>
      <c r="E36" s="37">
        <f>E12/('1'!E24/10)</f>
        <v>1.7296361350785141</v>
      </c>
      <c r="F36" s="37">
        <f>F12/('1'!F24/10)</f>
        <v>2.909314485286898</v>
      </c>
      <c r="G36" s="37">
        <f>G12/('1'!G24/10)</f>
        <v>1.4762919088045929</v>
      </c>
      <c r="H36" s="37">
        <f>H12/('1'!H24/10)</f>
        <v>-9.0256775726519859E-3</v>
      </c>
      <c r="I36" s="37">
        <f>I12/('1'!I24/10)</f>
        <v>1.0353553100133603</v>
      </c>
    </row>
    <row r="38" spans="1:12" ht="15.75" x14ac:dyDescent="0.25">
      <c r="A38" s="4"/>
      <c r="B38" s="9"/>
      <c r="C38" s="9"/>
      <c r="D38" s="9"/>
      <c r="E38" s="9"/>
      <c r="F38" s="9"/>
      <c r="G38" s="9"/>
      <c r="H38" s="8"/>
      <c r="I38" s="8"/>
    </row>
    <row r="39" spans="1:12" x14ac:dyDescent="0.25">
      <c r="B39" s="8"/>
      <c r="C39" s="8"/>
      <c r="D39" s="8"/>
      <c r="E39" s="8"/>
      <c r="F39" s="8"/>
      <c r="G39" s="8"/>
      <c r="H39" s="8"/>
      <c r="I39" s="8"/>
    </row>
    <row r="40" spans="1:12" x14ac:dyDescent="0.25">
      <c r="B40" s="8"/>
      <c r="C40" s="8"/>
      <c r="D40" s="8"/>
      <c r="E40" s="8"/>
      <c r="F40" s="8"/>
      <c r="G40" s="8"/>
      <c r="H40" s="8"/>
      <c r="I40" s="8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J16" sqref="J16"/>
    </sheetView>
  </sheetViews>
  <sheetFormatPr defaultRowHeight="15" x14ac:dyDescent="0.25"/>
  <cols>
    <col min="1" max="1" width="16.5703125" bestFit="1" customWidth="1"/>
  </cols>
  <sheetData>
    <row r="1" spans="1:6" x14ac:dyDescent="0.25">
      <c r="A1" t="s">
        <v>81</v>
      </c>
      <c r="B1">
        <v>2013</v>
      </c>
      <c r="C1">
        <v>2014</v>
      </c>
      <c r="D1">
        <v>2015</v>
      </c>
      <c r="E1">
        <v>2016</v>
      </c>
      <c r="F1">
        <v>2017</v>
      </c>
    </row>
    <row r="2" spans="1:6" x14ac:dyDescent="0.25">
      <c r="A2" t="s">
        <v>82</v>
      </c>
      <c r="B2" s="14">
        <f>'2'!C24/'1'!C20</f>
        <v>7.2796401959406731E-2</v>
      </c>
      <c r="C2" s="14">
        <f>'2'!D24/'1'!D20</f>
        <v>6.4841672520944374E-2</v>
      </c>
      <c r="D2" s="14">
        <f>'2'!E24/'1'!E20</f>
        <v>4.0678063957969968E-2</v>
      </c>
      <c r="E2" s="14">
        <f>'2'!F24/'1'!F20</f>
        <v>7.6801583589555952E-2</v>
      </c>
      <c r="F2" s="14">
        <f>'2'!G24/'1'!G20</f>
        <v>5.0618955576715384E-2</v>
      </c>
    </row>
    <row r="3" spans="1:6" x14ac:dyDescent="0.25">
      <c r="A3" t="s">
        <v>83</v>
      </c>
      <c r="B3" s="14">
        <f>'2'!C24/'1'!C29</f>
        <v>7.7739569284884846E-2</v>
      </c>
      <c r="C3" s="14">
        <f>'2'!D24/'1'!D29</f>
        <v>6.8220113880888042E-2</v>
      </c>
      <c r="D3" s="14">
        <f>'2'!E24/'1'!E29</f>
        <v>4.3025663921352389E-2</v>
      </c>
      <c r="E3" s="14">
        <f>'2'!F24/'1'!F29</f>
        <v>8.2470098714614512E-2</v>
      </c>
      <c r="F3" s="14">
        <f>'2'!G24/'1'!G29</f>
        <v>5.4677960225386478E-2</v>
      </c>
    </row>
    <row r="4" spans="1:6" x14ac:dyDescent="0.25">
      <c r="A4" t="s">
        <v>84</v>
      </c>
      <c r="B4" s="15">
        <v>0</v>
      </c>
      <c r="C4" s="15">
        <v>0</v>
      </c>
      <c r="D4" s="15">
        <v>0</v>
      </c>
      <c r="E4" s="15">
        <v>0</v>
      </c>
      <c r="F4" s="15">
        <v>0</v>
      </c>
    </row>
    <row r="5" spans="1:6" x14ac:dyDescent="0.25">
      <c r="A5" t="s">
        <v>85</v>
      </c>
      <c r="B5" s="16">
        <f>'1'!B19/'1'!B41</f>
        <v>9.8031833461585194</v>
      </c>
      <c r="C5" s="16">
        <f>'1'!C19/'1'!C41</f>
        <v>4.2220514766939754</v>
      </c>
      <c r="D5" s="16">
        <f>'1'!D19/'1'!D41</f>
        <v>6.4819802053574946</v>
      </c>
      <c r="E5" s="16">
        <f>'1'!E19/'1'!E41</f>
        <v>6.6697273471820084</v>
      </c>
      <c r="F5" s="16">
        <f>'1'!F19/'1'!F41</f>
        <v>5.3618015760316773</v>
      </c>
    </row>
    <row r="6" spans="1:6" x14ac:dyDescent="0.25">
      <c r="A6" t="s">
        <v>86</v>
      </c>
      <c r="B6" s="14">
        <f>'2'!C24/'2'!C6</f>
        <v>0.32155002008856332</v>
      </c>
      <c r="C6" s="14">
        <f>'2'!D24/'2'!D6</f>
        <v>0.27132932243485763</v>
      </c>
      <c r="D6" s="14">
        <f>'2'!E24/'2'!E6</f>
        <v>0.16738234322275361</v>
      </c>
      <c r="E6" s="14">
        <f>'2'!F24/'2'!F6</f>
        <v>0.2116193984949703</v>
      </c>
      <c r="F6" s="14">
        <f>'2'!G24/'2'!G6</f>
        <v>0.2118647690341211</v>
      </c>
    </row>
    <row r="7" spans="1:6" x14ac:dyDescent="0.25">
      <c r="A7" t="s">
        <v>87</v>
      </c>
      <c r="B7" s="14">
        <f>'2'!C13/'2'!C6</f>
        <v>0.32059697069277115</v>
      </c>
      <c r="C7" s="14">
        <f>'2'!D13/'2'!D6</f>
        <v>0.26998458820192989</v>
      </c>
      <c r="D7" s="14">
        <f>'2'!E13/'2'!E6</f>
        <v>0.15512048468391698</v>
      </c>
      <c r="E7" s="14">
        <f>'2'!F13/'2'!F6</f>
        <v>0.20129635555120126</v>
      </c>
      <c r="F7" s="14">
        <f>'2'!G13/'2'!G6</f>
        <v>0.19766542051681416</v>
      </c>
    </row>
    <row r="8" spans="1:6" x14ac:dyDescent="0.25">
      <c r="A8" t="s">
        <v>88</v>
      </c>
      <c r="B8" s="14">
        <f>'2'!C24/('1'!C29)</f>
        <v>7.7739569284884846E-2</v>
      </c>
      <c r="C8" s="14">
        <f>'2'!D24/('1'!D29)</f>
        <v>6.8220113880888042E-2</v>
      </c>
      <c r="D8" s="14">
        <f>'2'!E24/('1'!E29)</f>
        <v>4.3025663921352389E-2</v>
      </c>
      <c r="E8" s="14">
        <f>'2'!F24/('1'!F29)</f>
        <v>8.2470098714614512E-2</v>
      </c>
      <c r="F8" s="14">
        <f>'2'!G24/('1'!G29)</f>
        <v>5.4677960225386478E-2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Ratio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Rakibul Hossen</dc:creator>
  <cp:lastModifiedBy>Anik</cp:lastModifiedBy>
  <dcterms:created xsi:type="dcterms:W3CDTF">2017-04-17T04:07:28Z</dcterms:created>
  <dcterms:modified xsi:type="dcterms:W3CDTF">2020-04-11T15:28:16Z</dcterms:modified>
</cp:coreProperties>
</file>