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3" l="1"/>
  <c r="I39" i="3"/>
  <c r="I27" i="3"/>
  <c r="I11" i="3"/>
  <c r="I45" i="3" s="1"/>
  <c r="I35" i="2"/>
  <c r="I16" i="2"/>
  <c r="H9" i="2"/>
  <c r="I9" i="2"/>
  <c r="H8" i="2"/>
  <c r="I8" i="2"/>
  <c r="I59" i="1"/>
  <c r="I52" i="1"/>
  <c r="I58" i="1" s="1"/>
  <c r="I44" i="1"/>
  <c r="I45" i="1" s="1"/>
  <c r="I34" i="1"/>
  <c r="I23" i="1"/>
  <c r="I14" i="1"/>
  <c r="I41" i="3" l="1"/>
  <c r="I43" i="3" s="1"/>
  <c r="I15" i="2"/>
  <c r="I22" i="2" s="1"/>
  <c r="I25" i="2" s="1"/>
  <c r="I28" i="2" s="1"/>
  <c r="I32" i="2" s="1"/>
  <c r="I34" i="2" s="1"/>
  <c r="I54" i="1"/>
  <c r="I56" i="1" s="1"/>
  <c r="I24" i="1"/>
  <c r="B52" i="1"/>
  <c r="B32" i="2" l="1"/>
  <c r="B29" i="2"/>
  <c r="C22" i="2"/>
  <c r="D22" i="2"/>
  <c r="E22" i="2"/>
  <c r="F22" i="2"/>
  <c r="G22" i="2"/>
  <c r="B22" i="2"/>
  <c r="C16" i="2"/>
  <c r="D16" i="2"/>
  <c r="E16" i="2"/>
  <c r="F16" i="2"/>
  <c r="G16" i="2"/>
  <c r="H16" i="2"/>
  <c r="B16" i="2"/>
  <c r="C46" i="3" l="1"/>
  <c r="D46" i="3"/>
  <c r="E46" i="3"/>
  <c r="F46" i="3"/>
  <c r="G46" i="3"/>
  <c r="H46" i="3"/>
  <c r="B46" i="3"/>
  <c r="C35" i="2"/>
  <c r="D35" i="2"/>
  <c r="E35" i="2"/>
  <c r="F35" i="2"/>
  <c r="G35" i="2"/>
  <c r="H35" i="2"/>
  <c r="B35" i="2"/>
  <c r="C59" i="1"/>
  <c r="D59" i="1"/>
  <c r="E59" i="1"/>
  <c r="F59" i="1"/>
  <c r="G59" i="1"/>
  <c r="H59" i="1"/>
  <c r="B59" i="1"/>
  <c r="C52" i="1"/>
  <c r="C54" i="1" s="1"/>
  <c r="H11" i="3" l="1"/>
  <c r="H27" i="3"/>
  <c r="H39" i="3"/>
  <c r="H44" i="1"/>
  <c r="H34" i="1"/>
  <c r="H52" i="1"/>
  <c r="G52" i="1"/>
  <c r="H23" i="1"/>
  <c r="H8" i="5" s="1"/>
  <c r="H14" i="1"/>
  <c r="F11" i="3"/>
  <c r="G11" i="3"/>
  <c r="F27" i="3"/>
  <c r="G27" i="3"/>
  <c r="H24" i="1" l="1"/>
  <c r="H45" i="1"/>
  <c r="H54" i="1"/>
  <c r="H7" i="5"/>
  <c r="G54" i="1"/>
  <c r="G7" i="5"/>
  <c r="H15" i="2"/>
  <c r="H22" i="2" s="1"/>
  <c r="H58" i="1"/>
  <c r="H41" i="3"/>
  <c r="H43" i="3" s="1"/>
  <c r="H45" i="3"/>
  <c r="H56" i="1" l="1"/>
  <c r="H25" i="2"/>
  <c r="H28" i="2" s="1"/>
  <c r="H32" i="2" s="1"/>
  <c r="H10" i="5"/>
  <c r="D9" i="2"/>
  <c r="D8" i="2"/>
  <c r="E9" i="2"/>
  <c r="E8" i="2"/>
  <c r="C11" i="3"/>
  <c r="B11" i="3"/>
  <c r="C39" i="3"/>
  <c r="B39" i="3"/>
  <c r="C27" i="3"/>
  <c r="B27" i="3"/>
  <c r="E39" i="3"/>
  <c r="D39" i="3"/>
  <c r="E27" i="3"/>
  <c r="D27" i="3"/>
  <c r="E11" i="3"/>
  <c r="D11" i="3"/>
  <c r="G39" i="3"/>
  <c r="F39" i="3"/>
  <c r="G9" i="2"/>
  <c r="G8" i="2"/>
  <c r="F9" i="2"/>
  <c r="F8" i="2"/>
  <c r="C29" i="2"/>
  <c r="B9" i="2"/>
  <c r="B17" i="2"/>
  <c r="B8" i="2"/>
  <c r="C9" i="2"/>
  <c r="C8" i="2"/>
  <c r="E15" i="2" l="1"/>
  <c r="D15" i="2"/>
  <c r="D25" i="2" s="1"/>
  <c r="D32" i="2" s="1"/>
  <c r="D34" i="2" s="1"/>
  <c r="E25" i="2"/>
  <c r="E28" i="2" s="1"/>
  <c r="E32" i="2" s="1"/>
  <c r="E10" i="5"/>
  <c r="H9" i="5"/>
  <c r="H5" i="5"/>
  <c r="H11" i="5"/>
  <c r="H6" i="5"/>
  <c r="H34" i="2"/>
  <c r="F15" i="2"/>
  <c r="G15" i="2"/>
  <c r="C41" i="3"/>
  <c r="G41" i="3"/>
  <c r="B41" i="3"/>
  <c r="B15" i="2"/>
  <c r="C15" i="2"/>
  <c r="C10" i="5" s="1"/>
  <c r="E34" i="1"/>
  <c r="F34" i="1"/>
  <c r="G34" i="1"/>
  <c r="D34" i="1"/>
  <c r="C44" i="1"/>
  <c r="D44" i="1"/>
  <c r="E44" i="1"/>
  <c r="F44" i="1"/>
  <c r="G44" i="1"/>
  <c r="C34" i="1"/>
  <c r="D52" i="1"/>
  <c r="D54" i="1" s="1"/>
  <c r="E52" i="1"/>
  <c r="E54" i="1" s="1"/>
  <c r="F52" i="1"/>
  <c r="F54" i="1" s="1"/>
  <c r="C23" i="1"/>
  <c r="D23" i="1"/>
  <c r="E23" i="1"/>
  <c r="F23" i="1"/>
  <c r="G23" i="1"/>
  <c r="C14" i="1"/>
  <c r="D14" i="1"/>
  <c r="E14" i="1"/>
  <c r="F14" i="1"/>
  <c r="G14" i="1"/>
  <c r="B14" i="1"/>
  <c r="B34" i="1"/>
  <c r="B44" i="1"/>
  <c r="B23" i="1"/>
  <c r="D10" i="5" l="1"/>
  <c r="F7" i="5"/>
  <c r="E8" i="5"/>
  <c r="E7" i="5"/>
  <c r="B8" i="5"/>
  <c r="C24" i="1"/>
  <c r="D7" i="5"/>
  <c r="C7" i="5"/>
  <c r="D24" i="1"/>
  <c r="D5" i="5" s="1"/>
  <c r="D8" i="5"/>
  <c r="G8" i="5"/>
  <c r="C8" i="5"/>
  <c r="F8" i="5"/>
  <c r="F10" i="5"/>
  <c r="B25" i="2"/>
  <c r="B10" i="5"/>
  <c r="G10" i="5"/>
  <c r="E34" i="2"/>
  <c r="D9" i="5"/>
  <c r="D11" i="5"/>
  <c r="D6" i="5"/>
  <c r="E6" i="5"/>
  <c r="E9" i="5"/>
  <c r="E11" i="5"/>
  <c r="F24" i="1"/>
  <c r="C45" i="1"/>
  <c r="C56" i="1" s="1"/>
  <c r="D45" i="1"/>
  <c r="D56" i="1" s="1"/>
  <c r="G45" i="1"/>
  <c r="G56" i="1" s="1"/>
  <c r="G24" i="1"/>
  <c r="F45" i="1"/>
  <c r="F56" i="1" s="1"/>
  <c r="E45" i="1"/>
  <c r="E56" i="1" s="1"/>
  <c r="E24" i="1"/>
  <c r="E5" i="5" s="1"/>
  <c r="D45" i="3"/>
  <c r="E45" i="3"/>
  <c r="F45" i="3"/>
  <c r="G45" i="3"/>
  <c r="B45" i="3"/>
  <c r="B9" i="5" l="1"/>
  <c r="D41" i="3"/>
  <c r="D43" i="3" s="1"/>
  <c r="G43" i="3"/>
  <c r="F41" i="3"/>
  <c r="F43" i="3" s="1"/>
  <c r="E41" i="3"/>
  <c r="E43" i="3" s="1"/>
  <c r="G25" i="2" l="1"/>
  <c r="G28" i="2" s="1"/>
  <c r="G32" i="2" s="1"/>
  <c r="C25" i="2"/>
  <c r="G5" i="5" l="1"/>
  <c r="G11" i="5"/>
  <c r="G6" i="5"/>
  <c r="G9" i="5"/>
  <c r="G34" i="2"/>
  <c r="C32" i="2"/>
  <c r="F25" i="2"/>
  <c r="B24" i="1"/>
  <c r="B5" i="5" s="1"/>
  <c r="C5" i="5" l="1"/>
  <c r="C11" i="5"/>
  <c r="C6" i="5"/>
  <c r="C9" i="5"/>
  <c r="C34" i="2"/>
  <c r="F28" i="2"/>
  <c r="F32" i="2" s="1"/>
  <c r="F9" i="5" l="1"/>
  <c r="F5" i="5"/>
  <c r="F11" i="5"/>
  <c r="F6" i="5"/>
  <c r="F34" i="2"/>
  <c r="C43" i="3"/>
  <c r="C45" i="3" l="1"/>
  <c r="B54" i="1"/>
  <c r="B7" i="5" l="1"/>
  <c r="B6" i="5"/>
  <c r="B11" i="5"/>
  <c r="D58" i="1"/>
  <c r="G58" i="1"/>
  <c r="C58" i="1"/>
  <c r="F58" i="1"/>
  <c r="B58" i="1"/>
  <c r="E58" i="1"/>
  <c r="B45" i="1"/>
  <c r="B56" i="1" s="1"/>
  <c r="B43" i="3" l="1"/>
  <c r="B34" i="2" l="1"/>
</calcChain>
</file>

<file path=xl/sharedStrings.xml><?xml version="1.0" encoding="utf-8"?>
<sst xmlns="http://schemas.openxmlformats.org/spreadsheetml/2006/main" count="119" uniqueCount="112">
  <si>
    <t>CURRENT ASSETS</t>
  </si>
  <si>
    <t>Share Capital</t>
  </si>
  <si>
    <t>Retained Earnings</t>
  </si>
  <si>
    <t>Inventories</t>
  </si>
  <si>
    <t>Current Liabilities</t>
  </si>
  <si>
    <t>Current Tax</t>
  </si>
  <si>
    <t>ASSETS</t>
  </si>
  <si>
    <t>Advance, Deposits &amp; Prepayments</t>
  </si>
  <si>
    <t>Deferred Tax (expenses)/income</t>
  </si>
  <si>
    <t>Capital Work in Progress</t>
  </si>
  <si>
    <t>Property, Plant and Equipment</t>
  </si>
  <si>
    <t>Finance Cost</t>
  </si>
  <si>
    <t>Golden Harvest Agro Industries Limited</t>
  </si>
  <si>
    <t>Leased Assets</t>
  </si>
  <si>
    <t>Deferred Expenses</t>
  </si>
  <si>
    <t>Investment in Subsidiary Company</t>
  </si>
  <si>
    <t>Trade Receivable</t>
  </si>
  <si>
    <t>Export Incentive Receivable</t>
  </si>
  <si>
    <t>Cash and Cash Balances</t>
  </si>
  <si>
    <t>Revaluation Surplus</t>
  </si>
  <si>
    <t>Term Loan against Machinery</t>
  </si>
  <si>
    <t>Deferred tax Liability</t>
  </si>
  <si>
    <t>Lease Obligation</t>
  </si>
  <si>
    <t>Accounts &amp; Other Payables</t>
  </si>
  <si>
    <t>Accruals and Provisions</t>
  </si>
  <si>
    <t>Provision for Income Tax</t>
  </si>
  <si>
    <t>Cash Credit Loan</t>
  </si>
  <si>
    <t>Current portion of Long Term Loan</t>
  </si>
  <si>
    <t>Current portion of Lease Obligation</t>
  </si>
  <si>
    <t>Fixed Deposits with Banks</t>
  </si>
  <si>
    <t>Share Premium</t>
  </si>
  <si>
    <t>Intangible Asset</t>
  </si>
  <si>
    <t>Long Term Loan</t>
  </si>
  <si>
    <t>Short Term Loan</t>
  </si>
  <si>
    <t>Biological Asset</t>
  </si>
  <si>
    <t>Adminstrative Expenses</t>
  </si>
  <si>
    <t>Exchange Gain</t>
  </si>
  <si>
    <t>Selling &amp; Distribution Expenses</t>
  </si>
  <si>
    <t>Export Incentive</t>
  </si>
  <si>
    <t>Loss from Investrnent in Quoted Shares</t>
  </si>
  <si>
    <t>Provision for WPPF</t>
  </si>
  <si>
    <t>Interest &amp; Other Income</t>
  </si>
  <si>
    <t>Finance Income</t>
  </si>
  <si>
    <t>Other Operating Income</t>
  </si>
  <si>
    <t>Fair Value of Biological Asset</t>
  </si>
  <si>
    <t>Share of profit / (loss) from associates</t>
  </si>
  <si>
    <t>Tax paid</t>
  </si>
  <si>
    <t>Collections from customers</t>
  </si>
  <si>
    <t>Payments for operating costs &amp; other expenses</t>
  </si>
  <si>
    <t>Advance finance to contract farmers &amp; others</t>
  </si>
  <si>
    <t>Acquisitions of property, plant and equipment</t>
  </si>
  <si>
    <t>Acquisitions of intangible assets</t>
  </si>
  <si>
    <t>Acquisitions of Biological assets</t>
  </si>
  <si>
    <t>Capital work in progress</t>
  </si>
  <si>
    <t>Investment in associates</t>
  </si>
  <si>
    <t xml:space="preserve">Acquisitions of leasehold assets </t>
  </si>
  <si>
    <t>Finance cost paid</t>
  </si>
  <si>
    <t>Payment against finance lease</t>
  </si>
  <si>
    <t>Borrowings from banks/financial institutions/Sister concern</t>
  </si>
  <si>
    <t>Payment of cash dividend</t>
  </si>
  <si>
    <t>Proceed from issuing non-controlling share</t>
  </si>
  <si>
    <t>Short term investment</t>
  </si>
  <si>
    <t>Issuance of ordinary share</t>
  </si>
  <si>
    <t>Collections from Cash Incentive and others</t>
  </si>
  <si>
    <t>Proceed from disposal of PPE</t>
  </si>
  <si>
    <t>Advance against flat purchase</t>
  </si>
  <si>
    <t>Proceed from disposal of CWIP</t>
  </si>
  <si>
    <t>Proceed from disposal of lease assets</t>
  </si>
  <si>
    <t>Current Ratio</t>
  </si>
  <si>
    <t>Debt to Equity</t>
  </si>
  <si>
    <t>Operating Margin</t>
  </si>
  <si>
    <t>Ratio</t>
  </si>
  <si>
    <t>As at year end</t>
  </si>
  <si>
    <t>Return on Asset (ROA)</t>
  </si>
  <si>
    <t>Return on Equity (ROE)</t>
  </si>
  <si>
    <t>Net Margin</t>
  </si>
  <si>
    <t>Return on Invested Capital (ROIC)</t>
  </si>
  <si>
    <t>NON CURRENT ASSETS</t>
  </si>
  <si>
    <t>Liabilities and Capital</t>
  </si>
  <si>
    <t>Liabilities</t>
  </si>
  <si>
    <t>Shareholders’ Equity</t>
  </si>
  <si>
    <t>Non Current Liabilities</t>
  </si>
  <si>
    <t>Net assets value per share</t>
  </si>
  <si>
    <t>Shares to calculate NAVPS</t>
  </si>
  <si>
    <t>Non-controlling interest</t>
  </si>
  <si>
    <t>Net Revenues</t>
  </si>
  <si>
    <t>Cost of goods sold</t>
  </si>
  <si>
    <t>Gross Profit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</si>
  <si>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</si>
  <si>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</si>
  <si>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</si>
  <si>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</si>
  <si>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</si>
  <si>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</si>
  <si>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</si>
  <si>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</si>
  <si>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</si>
  <si>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</si>
  <si>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</si>
  <si>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</si>
  <si>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</si>
  <si>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</si>
  <si>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</si>
  <si>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</si>
  <si>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</si>
  <si>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Consolidated Balance Sheet</t>
  </si>
  <si>
    <t>Consolidated Cash Flow Statement</t>
  </si>
  <si>
    <t>Income Statement</t>
  </si>
  <si>
    <t>Profit before share of non-consolidated companies and income tax</t>
  </si>
  <si>
    <t>Issue cost of ordinary shares</t>
  </si>
  <si>
    <t>Advance against land purchase</t>
  </si>
  <si>
    <t>Right share issue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</si>
</sst>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.0_);_(* \(#,##0.0\);_(* &quot;-&quot;??_);_(@_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0" fillId="0" borderId="0" xfId="0" applyNumberFormat="1"/>
    <xf numFmtId="41" fontId="0" fillId="0" borderId="0" xfId="0" applyNumberFormat="1" applyFont="1"/>
    <xf numFmtId="41" fontId="1" fillId="0" borderId="0" xfId="0" applyNumberFormat="1" applyFont="1" applyBorder="1"/>
    <xf numFmtId="41" fontId="1" fillId="0" borderId="0" xfId="0" applyNumberFormat="1" applyFont="1"/>
    <xf numFmtId="41" fontId="0" fillId="0" borderId="0" xfId="0" applyNumberFormat="1" applyBorder="1"/>
    <xf numFmtId="164" fontId="1" fillId="0" borderId="0" xfId="0" applyNumberFormat="1" applyFont="1" applyBorder="1" applyAlignment="1">
      <alignment horizontal="right"/>
    </xf>
    <xf numFmtId="41" fontId="0" fillId="0" borderId="0" xfId="0" applyNumberFormat="1" applyFont="1" applyBorder="1"/>
    <xf numFmtId="0" fontId="0" fillId="0" borderId="0" xfId="0" applyFill="1"/>
    <xf numFmtId="164" fontId="1" fillId="0" borderId="0" xfId="0" applyNumberFormat="1" applyFont="1"/>
    <xf numFmtId="164" fontId="1" fillId="0" borderId="0" xfId="0" applyNumberFormat="1" applyFont="1" applyFill="1"/>
    <xf numFmtId="164" fontId="0" fillId="0" borderId="0" xfId="0" applyNumberFormat="1" applyFill="1"/>
    <xf numFmtId="164" fontId="1" fillId="0" borderId="0" xfId="0" applyNumberFormat="1" applyFont="1" applyBorder="1"/>
    <xf numFmtId="164" fontId="1" fillId="0" borderId="0" xfId="0" applyNumberFormat="1" applyFont="1" applyFill="1" applyBorder="1"/>
    <xf numFmtId="0" fontId="0" fillId="0" borderId="0" xfId="0" applyFill="1" applyBorder="1"/>
    <xf numFmtId="41" fontId="2" fillId="0" borderId="0" xfId="0" applyNumberFormat="1" applyFont="1" applyFill="1" applyAlignment="1">
      <alignment horizontal="right"/>
    </xf>
    <xf numFmtId="41" fontId="0" fillId="0" borderId="0" xfId="0" applyNumberFormat="1" applyFill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5" fontId="2" fillId="0" borderId="0" xfId="0" applyNumberFormat="1" applyFont="1" applyAlignment="1">
      <alignment horizontal="center" vertical="center"/>
    </xf>
    <xf numFmtId="165" fontId="0" fillId="0" borderId="0" xfId="1" applyNumberFormat="1" applyFont="1"/>
    <xf numFmtId="166" fontId="0" fillId="0" borderId="0" xfId="1" applyNumberFormat="1" applyFont="1"/>
    <xf numFmtId="166" fontId="0" fillId="0" borderId="0" xfId="1" applyNumberFormat="1" applyFont="1" applyFill="1"/>
    <xf numFmtId="166" fontId="0" fillId="0" borderId="0" xfId="1" applyNumberFormat="1" applyFont="1" applyBorder="1"/>
    <xf numFmtId="166" fontId="0" fillId="0" borderId="0" xfId="1" applyNumberFormat="1" applyFont="1" applyFill="1" applyBorder="1"/>
    <xf numFmtId="166" fontId="1" fillId="0" borderId="0" xfId="1" applyNumberFormat="1" applyFont="1"/>
    <xf numFmtId="166" fontId="1" fillId="0" borderId="0" xfId="1" applyNumberFormat="1" applyFont="1" applyFill="1"/>
    <xf numFmtId="166" fontId="1" fillId="0" borderId="5" xfId="1" applyNumberFormat="1" applyFont="1" applyBorder="1"/>
    <xf numFmtId="166" fontId="1" fillId="0" borderId="4" xfId="1" applyNumberFormat="1" applyFont="1" applyBorder="1"/>
    <xf numFmtId="166" fontId="2" fillId="0" borderId="0" xfId="1" applyNumberFormat="1" applyFont="1" applyFill="1"/>
    <xf numFmtId="166" fontId="2" fillId="0" borderId="0" xfId="1" applyNumberFormat="1" applyFont="1"/>
    <xf numFmtId="166" fontId="0" fillId="0" borderId="1" xfId="1" applyNumberFormat="1" applyFont="1" applyFill="1" applyBorder="1"/>
    <xf numFmtId="166" fontId="0" fillId="0" borderId="1" xfId="1" applyNumberFormat="1" applyFont="1" applyBorder="1"/>
    <xf numFmtId="166" fontId="1" fillId="0" borderId="0" xfId="1" applyNumberFormat="1" applyFont="1" applyBorder="1"/>
    <xf numFmtId="166" fontId="1" fillId="0" borderId="2" xfId="1" applyNumberFormat="1" applyFont="1" applyFill="1" applyBorder="1"/>
    <xf numFmtId="166" fontId="1" fillId="0" borderId="2" xfId="1" applyNumberFormat="1" applyFont="1" applyBorder="1"/>
    <xf numFmtId="166" fontId="1" fillId="0" borderId="0" xfId="1" applyNumberFormat="1" applyFont="1" applyFill="1" applyBorder="1"/>
    <xf numFmtId="165" fontId="2" fillId="0" borderId="0" xfId="1" applyNumberFormat="1" applyFont="1" applyFill="1" applyAlignment="1">
      <alignment horizontal="right"/>
    </xf>
    <xf numFmtId="165" fontId="2" fillId="0" borderId="0" xfId="1" applyNumberFormat="1" applyFont="1" applyAlignment="1">
      <alignment horizontal="right"/>
    </xf>
    <xf numFmtId="2" fontId="0" fillId="0" borderId="0" xfId="0" applyNumberFormat="1"/>
    <xf numFmtId="10" fontId="0" fillId="0" borderId="0" xfId="2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166" fontId="0" fillId="0" borderId="3" xfId="1" applyNumberFormat="1" applyFont="1" applyBorder="1"/>
    <xf numFmtId="0" fontId="1" fillId="0" borderId="2" xfId="0" applyFont="1" applyBorder="1"/>
    <xf numFmtId="41" fontId="0" fillId="0" borderId="0" xfId="0" applyNumberFormat="1" applyFill="1" applyBorder="1" applyAlignment="1">
      <alignment horizontal="right"/>
    </xf>
    <xf numFmtId="0" fontId="0" fillId="0" borderId="0" xfId="0" applyFont="1" applyFill="1"/>
    <xf numFmtId="0" fontId="1" fillId="0" borderId="1" xfId="0" applyFont="1" applyFill="1" applyBorder="1"/>
    <xf numFmtId="166" fontId="6" fillId="0" borderId="0" xfId="1" applyNumberFormat="1" applyFont="1"/>
    <xf numFmtId="166" fontId="6" fillId="0" borderId="0" xfId="1" applyNumberFormat="1" applyFont="1" applyFill="1"/>
    <xf numFmtId="166" fontId="0" fillId="0" borderId="0" xfId="1" applyNumberFormat="1" applyFont="1" applyFill="1" applyAlignment="1">
      <alignment horizontal="right"/>
    </xf>
    <xf numFmtId="166" fontId="0" fillId="0" borderId="0" xfId="1" applyNumberFormat="1" applyFont="1" applyAlignment="1">
      <alignment horizontal="right"/>
    </xf>
    <xf numFmtId="166" fontId="1" fillId="0" borderId="0" xfId="1" applyNumberFormat="1" applyFont="1" applyFill="1" applyAlignment="1">
      <alignment horizontal="right"/>
    </xf>
    <xf numFmtId="166" fontId="1" fillId="0" borderId="0" xfId="1" applyNumberFormat="1" applyFont="1" applyAlignment="1">
      <alignment horizontal="right"/>
    </xf>
    <xf numFmtId="166" fontId="4" fillId="0" borderId="3" xfId="1" applyNumberFormat="1" applyFont="1" applyFill="1" applyBorder="1" applyAlignment="1">
      <alignment horizontal="right"/>
    </xf>
    <xf numFmtId="166" fontId="1" fillId="0" borderId="3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9"/>
  <sheetViews>
    <sheetView zoomScaleNormal="100" workbookViewId="0">
      <pane xSplit="1" ySplit="4" topLeftCell="B47" activePane="bottomRight" state="frozen"/>
      <selection pane="topRight" activeCell="B1" sqref="B1"/>
      <selection pane="bottomLeft" activeCell="A6" sqref="A6"/>
      <selection pane="bottomRight" activeCell="J52" sqref="J52"/>
    </sheetView>
  </sheetViews>
  <sheetFormatPr defaultRowHeight="15" x14ac:dyDescent="0.25"/>
  <cols>
    <col min="1" max="1" width="45.85546875" customWidth="1"/>
    <col min="2" max="2" width="15.28515625" bestFit="1" customWidth="1"/>
    <col min="3" max="4" width="14.28515625" bestFit="1" customWidth="1"/>
    <col min="5" max="5" width="14.28515625" style="18" bestFit="1" customWidth="1"/>
    <col min="6" max="9" width="14.28515625" bestFit="1" customWidth="1"/>
    <col min="10" max="13" width="19" bestFit="1" customWidth="1"/>
  </cols>
  <sheetData>
    <row r="1" spans="1:9" ht="15.75" x14ac:dyDescent="0.25">
      <c r="A1" s="1" t="s">
        <v>12</v>
      </c>
      <c r="B1" s="25"/>
      <c r="C1" s="9"/>
      <c r="D1" s="9"/>
      <c r="E1" s="9"/>
      <c r="F1" s="9"/>
      <c r="G1" s="10"/>
      <c r="H1" s="10"/>
      <c r="I1" s="10"/>
    </row>
    <row r="2" spans="1:9" x14ac:dyDescent="0.25">
      <c r="A2" s="1" t="s">
        <v>105</v>
      </c>
      <c r="E2"/>
    </row>
    <row r="3" spans="1:9" x14ac:dyDescent="0.25">
      <c r="A3" s="1" t="s">
        <v>72</v>
      </c>
      <c r="E3"/>
    </row>
    <row r="4" spans="1:9" x14ac:dyDescent="0.25">
      <c r="A4" s="1"/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</row>
    <row r="5" spans="1:9" x14ac:dyDescent="0.25">
      <c r="A5" s="56" t="s">
        <v>6</v>
      </c>
      <c r="B5" s="36"/>
      <c r="C5" s="36"/>
      <c r="D5" s="36"/>
      <c r="E5" s="37"/>
      <c r="F5" s="36"/>
      <c r="G5" s="36"/>
      <c r="H5" s="36"/>
      <c r="I5" s="36"/>
    </row>
    <row r="6" spans="1:9" x14ac:dyDescent="0.25">
      <c r="A6" s="57" t="s">
        <v>77</v>
      </c>
      <c r="B6" s="36"/>
      <c r="C6" s="36"/>
      <c r="D6" s="36"/>
      <c r="E6" s="37"/>
      <c r="F6" s="36"/>
      <c r="G6" s="36"/>
      <c r="H6" s="36"/>
      <c r="I6" s="36"/>
    </row>
    <row r="7" spans="1:9" ht="15.75" x14ac:dyDescent="0.25">
      <c r="A7" s="6" t="s">
        <v>10</v>
      </c>
      <c r="B7" s="36">
        <v>713251281</v>
      </c>
      <c r="C7" s="36">
        <v>882826487</v>
      </c>
      <c r="D7" s="36">
        <v>1045221962</v>
      </c>
      <c r="E7" s="36">
        <v>2043007481</v>
      </c>
      <c r="F7" s="36">
        <v>2646078977</v>
      </c>
      <c r="G7" s="36">
        <v>3111515064</v>
      </c>
      <c r="H7" s="36">
        <v>3747437696</v>
      </c>
      <c r="I7" s="36">
        <v>3965751209</v>
      </c>
    </row>
    <row r="8" spans="1:9" x14ac:dyDescent="0.25">
      <c r="A8" s="7" t="s">
        <v>13</v>
      </c>
      <c r="B8" s="36">
        <v>22321040</v>
      </c>
      <c r="C8" s="36">
        <v>20088937</v>
      </c>
      <c r="D8" s="36">
        <v>20710806</v>
      </c>
      <c r="E8" s="37">
        <v>25179884</v>
      </c>
      <c r="F8" s="36">
        <v>57567310</v>
      </c>
      <c r="G8" s="36">
        <v>73782335</v>
      </c>
      <c r="H8" s="36">
        <v>85121706</v>
      </c>
      <c r="I8" s="36">
        <v>103129286</v>
      </c>
    </row>
    <row r="9" spans="1:9" x14ac:dyDescent="0.25">
      <c r="A9" s="7" t="s">
        <v>31</v>
      </c>
      <c r="B9" s="36"/>
      <c r="C9" s="36"/>
      <c r="D9" s="36">
        <v>11200000</v>
      </c>
      <c r="E9" s="37">
        <v>12379666</v>
      </c>
      <c r="F9" s="36">
        <v>57896652</v>
      </c>
      <c r="G9" s="36">
        <v>92291793</v>
      </c>
      <c r="H9" s="36">
        <v>87126754</v>
      </c>
      <c r="I9" s="36">
        <v>82205517</v>
      </c>
    </row>
    <row r="10" spans="1:9" x14ac:dyDescent="0.25">
      <c r="A10" s="7" t="s">
        <v>34</v>
      </c>
      <c r="B10" s="36"/>
      <c r="C10" s="36"/>
      <c r="D10" s="36"/>
      <c r="E10" s="37"/>
      <c r="F10" s="36">
        <v>74887804</v>
      </c>
      <c r="G10" s="36">
        <v>78293068</v>
      </c>
      <c r="H10" s="36">
        <v>80473506</v>
      </c>
      <c r="I10" s="36">
        <v>102260141</v>
      </c>
    </row>
    <row r="11" spans="1:9" x14ac:dyDescent="0.25">
      <c r="A11" s="7" t="s">
        <v>14</v>
      </c>
      <c r="B11" s="36">
        <v>13669012</v>
      </c>
      <c r="C11" s="36"/>
      <c r="D11" s="36"/>
      <c r="E11" s="37"/>
      <c r="F11" s="36"/>
      <c r="G11" s="36"/>
      <c r="H11" s="36"/>
      <c r="I11" s="36"/>
    </row>
    <row r="12" spans="1:9" x14ac:dyDescent="0.25">
      <c r="A12" t="s">
        <v>15</v>
      </c>
      <c r="B12" s="36">
        <v>275436038</v>
      </c>
      <c r="C12" s="36"/>
      <c r="D12" s="36"/>
      <c r="E12" s="37"/>
      <c r="F12" s="36"/>
      <c r="G12" s="36"/>
      <c r="H12" s="36"/>
      <c r="I12" s="36">
        <v>15300000</v>
      </c>
    </row>
    <row r="13" spans="1:9" x14ac:dyDescent="0.25">
      <c r="A13" s="7" t="s">
        <v>9</v>
      </c>
      <c r="B13" s="66"/>
      <c r="C13" s="66">
        <v>390197043</v>
      </c>
      <c r="D13" s="66">
        <v>1035672937</v>
      </c>
      <c r="E13" s="67">
        <v>669487697</v>
      </c>
      <c r="F13" s="66">
        <v>737137698</v>
      </c>
      <c r="G13" s="66">
        <v>613618985</v>
      </c>
      <c r="H13" s="66">
        <v>401375144</v>
      </c>
      <c r="I13" s="66">
        <v>480138313</v>
      </c>
    </row>
    <row r="14" spans="1:9" x14ac:dyDescent="0.25">
      <c r="B14" s="50">
        <f>SUM(B7:B13)</f>
        <v>1024677371</v>
      </c>
      <c r="C14" s="50">
        <f t="shared" ref="C14:I14" si="0">SUM(C7:C13)</f>
        <v>1293112467</v>
      </c>
      <c r="D14" s="50">
        <f t="shared" si="0"/>
        <v>2112805705</v>
      </c>
      <c r="E14" s="50">
        <f t="shared" si="0"/>
        <v>2750054728</v>
      </c>
      <c r="F14" s="50">
        <f t="shared" si="0"/>
        <v>3573568441</v>
      </c>
      <c r="G14" s="50">
        <f t="shared" si="0"/>
        <v>3969501245</v>
      </c>
      <c r="H14" s="50">
        <f t="shared" si="0"/>
        <v>4401534806</v>
      </c>
      <c r="I14" s="50">
        <f t="shared" si="0"/>
        <v>4748784466</v>
      </c>
    </row>
    <row r="15" spans="1:9" x14ac:dyDescent="0.25">
      <c r="A15" s="7"/>
      <c r="B15" s="38"/>
      <c r="C15" s="38"/>
      <c r="D15" s="38"/>
      <c r="E15" s="39"/>
      <c r="F15" s="36"/>
      <c r="G15" s="38"/>
      <c r="H15" s="38"/>
      <c r="I15" s="38"/>
    </row>
    <row r="16" spans="1:9" x14ac:dyDescent="0.25">
      <c r="A16" s="57" t="s">
        <v>0</v>
      </c>
      <c r="B16" s="40"/>
      <c r="C16" s="40"/>
      <c r="D16" s="40"/>
      <c r="E16" s="41"/>
      <c r="F16" s="36"/>
      <c r="G16" s="40"/>
      <c r="H16" s="40"/>
      <c r="I16" s="40"/>
    </row>
    <row r="17" spans="1:13" x14ac:dyDescent="0.25">
      <c r="A17" s="7" t="s">
        <v>3</v>
      </c>
      <c r="B17" s="36">
        <v>59183694</v>
      </c>
      <c r="C17" s="36">
        <v>126314355</v>
      </c>
      <c r="D17" s="36">
        <v>155314554</v>
      </c>
      <c r="E17" s="36">
        <v>251548833</v>
      </c>
      <c r="F17" s="38">
        <v>320478072</v>
      </c>
      <c r="G17" s="36">
        <v>449612024</v>
      </c>
      <c r="H17" s="36">
        <v>593936105</v>
      </c>
      <c r="I17" s="36">
        <v>907889197</v>
      </c>
    </row>
    <row r="18" spans="1:13" x14ac:dyDescent="0.25">
      <c r="A18" t="s">
        <v>7</v>
      </c>
      <c r="B18" s="36">
        <v>206164957</v>
      </c>
      <c r="C18" s="36">
        <v>457966239</v>
      </c>
      <c r="D18" s="36">
        <v>514770583</v>
      </c>
      <c r="E18" s="36">
        <v>676538313</v>
      </c>
      <c r="F18" s="36">
        <v>493053645</v>
      </c>
      <c r="G18" s="36">
        <v>338074273</v>
      </c>
      <c r="H18" s="36">
        <v>425313225</v>
      </c>
      <c r="I18" s="36">
        <v>662956578</v>
      </c>
      <c r="J18" s="11"/>
      <c r="K18" s="11"/>
      <c r="L18" s="11"/>
      <c r="M18" s="11"/>
    </row>
    <row r="19" spans="1:13" x14ac:dyDescent="0.25">
      <c r="A19" s="7" t="s">
        <v>16</v>
      </c>
      <c r="B19" s="36">
        <v>101631631</v>
      </c>
      <c r="C19" s="36">
        <v>211834450</v>
      </c>
      <c r="D19" s="36">
        <v>232951431</v>
      </c>
      <c r="E19" s="36">
        <v>230130164</v>
      </c>
      <c r="F19" s="36">
        <v>622758844</v>
      </c>
      <c r="G19" s="36">
        <v>1149976495</v>
      </c>
      <c r="H19" s="36">
        <v>1165937448</v>
      </c>
      <c r="I19" s="36">
        <v>1058693308</v>
      </c>
      <c r="J19" s="11"/>
      <c r="K19" s="11"/>
      <c r="L19" s="11"/>
      <c r="M19" s="11"/>
    </row>
    <row r="20" spans="1:13" x14ac:dyDescent="0.25">
      <c r="A20" t="s">
        <v>17</v>
      </c>
      <c r="B20" s="36">
        <v>7481399</v>
      </c>
      <c r="C20" s="36"/>
      <c r="D20" s="36"/>
      <c r="E20" s="36"/>
      <c r="F20" s="36"/>
      <c r="G20" s="36"/>
      <c r="H20" s="36"/>
      <c r="I20" s="36"/>
      <c r="J20" s="11"/>
      <c r="K20" s="11"/>
      <c r="L20" s="11"/>
      <c r="M20" s="11"/>
    </row>
    <row r="21" spans="1:13" x14ac:dyDescent="0.25">
      <c r="A21" t="s">
        <v>18</v>
      </c>
      <c r="B21" s="36">
        <v>764624</v>
      </c>
      <c r="C21" s="36">
        <v>425047323</v>
      </c>
      <c r="D21" s="36">
        <v>424513513</v>
      </c>
      <c r="E21" s="36">
        <v>98292175</v>
      </c>
      <c r="F21" s="36">
        <v>34531612</v>
      </c>
      <c r="G21" s="36">
        <v>74064704</v>
      </c>
      <c r="H21" s="36">
        <v>14528227</v>
      </c>
      <c r="I21" s="36">
        <v>370122926</v>
      </c>
      <c r="J21" s="11"/>
      <c r="K21" s="11"/>
      <c r="L21" s="11"/>
      <c r="M21" s="11"/>
    </row>
    <row r="22" spans="1:13" x14ac:dyDescent="0.25">
      <c r="A22" t="s">
        <v>29</v>
      </c>
      <c r="B22" s="36"/>
      <c r="C22" s="36">
        <v>100000000</v>
      </c>
      <c r="D22" s="36"/>
      <c r="E22" s="36"/>
      <c r="F22" s="36"/>
      <c r="G22" s="36">
        <v>0</v>
      </c>
      <c r="H22" s="36"/>
      <c r="I22" s="36"/>
      <c r="J22" s="11"/>
      <c r="K22" s="11"/>
      <c r="L22" s="11"/>
      <c r="M22" s="11"/>
    </row>
    <row r="23" spans="1:13" x14ac:dyDescent="0.25">
      <c r="A23" s="1"/>
      <c r="B23" s="50">
        <f>SUM(B17:B22)</f>
        <v>375226305</v>
      </c>
      <c r="C23" s="50">
        <f t="shared" ref="C23:G23" si="1">SUM(C17:C22)</f>
        <v>1321162367</v>
      </c>
      <c r="D23" s="50">
        <f t="shared" si="1"/>
        <v>1327550081</v>
      </c>
      <c r="E23" s="50">
        <f t="shared" si="1"/>
        <v>1256509485</v>
      </c>
      <c r="F23" s="50">
        <f t="shared" si="1"/>
        <v>1470822173</v>
      </c>
      <c r="G23" s="50">
        <f t="shared" si="1"/>
        <v>2011727496</v>
      </c>
      <c r="H23" s="50">
        <f t="shared" ref="H23:I23" si="2">SUM(H17:H22)</f>
        <v>2199715005</v>
      </c>
      <c r="I23" s="50">
        <f t="shared" si="2"/>
        <v>2999662009</v>
      </c>
      <c r="J23" s="11"/>
      <c r="K23" s="11"/>
      <c r="L23" s="11"/>
      <c r="M23" s="11"/>
    </row>
    <row r="24" spans="1:13" s="1" customFormat="1" ht="15.75" thickBot="1" x14ac:dyDescent="0.3">
      <c r="B24" s="42">
        <f>SUM(B14,B23)</f>
        <v>1399903676</v>
      </c>
      <c r="C24" s="42">
        <f t="shared" ref="C24:G24" si="3">SUM(C14,C23)</f>
        <v>2614274834</v>
      </c>
      <c r="D24" s="42">
        <f t="shared" si="3"/>
        <v>3440355786</v>
      </c>
      <c r="E24" s="42">
        <f t="shared" si="3"/>
        <v>4006564213</v>
      </c>
      <c r="F24" s="42">
        <f t="shared" si="3"/>
        <v>5044390614</v>
      </c>
      <c r="G24" s="42">
        <f t="shared" si="3"/>
        <v>5981228741</v>
      </c>
      <c r="H24" s="42">
        <f t="shared" ref="H24:I24" si="4">SUM(H14,H23)</f>
        <v>6601249811</v>
      </c>
      <c r="I24" s="42">
        <f t="shared" si="4"/>
        <v>7748446475</v>
      </c>
      <c r="J24" s="14"/>
      <c r="K24" s="14"/>
      <c r="L24" s="14"/>
      <c r="M24" s="14"/>
    </row>
    <row r="25" spans="1:13" x14ac:dyDescent="0.25">
      <c r="B25" s="36"/>
      <c r="C25" s="36"/>
      <c r="D25" s="36"/>
      <c r="E25" s="37"/>
      <c r="F25" s="36"/>
      <c r="G25" s="36"/>
      <c r="H25" s="36"/>
      <c r="I25" s="36"/>
      <c r="J25" s="11"/>
      <c r="K25" s="11"/>
      <c r="L25" s="11"/>
      <c r="M25" s="11"/>
    </row>
    <row r="26" spans="1:13" ht="15.75" x14ac:dyDescent="0.25">
      <c r="A26" s="58" t="s">
        <v>78</v>
      </c>
      <c r="B26" s="36"/>
      <c r="C26" s="36"/>
      <c r="D26" s="36"/>
      <c r="E26" s="37"/>
      <c r="F26" s="36"/>
      <c r="G26" s="36"/>
      <c r="H26" s="36"/>
      <c r="I26" s="36"/>
      <c r="J26" s="11"/>
      <c r="K26" s="11"/>
      <c r="L26" s="11"/>
      <c r="M26" s="11"/>
    </row>
    <row r="27" spans="1:13" ht="15.75" x14ac:dyDescent="0.25">
      <c r="A27" s="59" t="s">
        <v>79</v>
      </c>
      <c r="B27" s="36"/>
      <c r="C27" s="36"/>
      <c r="D27" s="36"/>
      <c r="E27" s="37"/>
      <c r="F27" s="36"/>
      <c r="G27" s="36"/>
      <c r="H27" s="36"/>
      <c r="I27" s="36"/>
      <c r="J27" s="11"/>
      <c r="K27" s="11"/>
      <c r="L27" s="11"/>
      <c r="M27" s="11"/>
    </row>
    <row r="28" spans="1:13" x14ac:dyDescent="0.25">
      <c r="A28" s="4"/>
      <c r="B28" s="36"/>
      <c r="C28" s="36"/>
      <c r="D28" s="36"/>
      <c r="E28" s="37"/>
      <c r="F28" s="36"/>
      <c r="G28" s="36"/>
      <c r="H28" s="36"/>
      <c r="I28" s="36"/>
      <c r="J28" s="11"/>
      <c r="K28" s="11"/>
      <c r="L28" s="11"/>
      <c r="M28" s="11"/>
    </row>
    <row r="29" spans="1:13" x14ac:dyDescent="0.25">
      <c r="A29" s="57" t="s">
        <v>81</v>
      </c>
      <c r="B29" s="36"/>
      <c r="C29" s="36"/>
      <c r="D29" s="36"/>
      <c r="E29" s="37"/>
      <c r="F29" s="40"/>
      <c r="G29" s="40"/>
      <c r="H29" s="40"/>
      <c r="I29" s="40"/>
      <c r="J29" s="11"/>
      <c r="K29" s="11"/>
      <c r="L29" s="11"/>
      <c r="M29" s="11"/>
    </row>
    <row r="30" spans="1:13" x14ac:dyDescent="0.25">
      <c r="A30" s="4" t="s">
        <v>20</v>
      </c>
      <c r="B30" s="36">
        <v>49406883</v>
      </c>
      <c r="C30" s="36">
        <v>45443013</v>
      </c>
      <c r="D30" s="36"/>
      <c r="E30" s="37"/>
      <c r="F30" s="36"/>
      <c r="G30" s="36"/>
      <c r="H30" s="36"/>
      <c r="I30" s="36"/>
      <c r="J30" s="11"/>
      <c r="K30" s="11"/>
      <c r="L30" s="11"/>
      <c r="M30" s="11"/>
    </row>
    <row r="31" spans="1:13" x14ac:dyDescent="0.25">
      <c r="A31" s="4" t="s">
        <v>21</v>
      </c>
      <c r="B31" s="36">
        <v>6847615</v>
      </c>
      <c r="C31" s="36">
        <v>14079495</v>
      </c>
      <c r="D31" s="36">
        <v>144379363</v>
      </c>
      <c r="E31" s="37">
        <v>132749694</v>
      </c>
      <c r="F31" s="36">
        <v>126711069</v>
      </c>
      <c r="G31" s="36">
        <v>199314341</v>
      </c>
      <c r="H31" s="36">
        <v>223584534</v>
      </c>
      <c r="I31" s="36">
        <v>256689455</v>
      </c>
      <c r="J31" s="11"/>
      <c r="K31" s="11"/>
      <c r="L31" s="11"/>
      <c r="M31" s="11"/>
    </row>
    <row r="32" spans="1:13" x14ac:dyDescent="0.25">
      <c r="A32" s="4" t="s">
        <v>22</v>
      </c>
      <c r="B32" s="36">
        <v>11704869</v>
      </c>
      <c r="C32" s="36">
        <v>5708121</v>
      </c>
      <c r="D32" s="36">
        <v>2218790</v>
      </c>
      <c r="E32" s="37">
        <v>5550753</v>
      </c>
      <c r="F32" s="36">
        <v>34605096</v>
      </c>
      <c r="G32" s="36">
        <v>42488979</v>
      </c>
      <c r="H32" s="36">
        <v>31201753</v>
      </c>
      <c r="I32" s="36">
        <v>25855925</v>
      </c>
      <c r="J32" s="11"/>
      <c r="K32" s="11"/>
      <c r="L32" s="11"/>
      <c r="M32" s="11"/>
    </row>
    <row r="33" spans="1:13" x14ac:dyDescent="0.25">
      <c r="A33" s="4" t="s">
        <v>32</v>
      </c>
      <c r="B33" s="36"/>
      <c r="C33" s="36"/>
      <c r="D33" s="36">
        <v>430068752</v>
      </c>
      <c r="E33" s="37">
        <v>707676825</v>
      </c>
      <c r="F33" s="36">
        <v>1122438336</v>
      </c>
      <c r="G33" s="36">
        <v>1507224829</v>
      </c>
      <c r="H33" s="36">
        <v>2038263200</v>
      </c>
      <c r="I33" s="36">
        <v>1942464852</v>
      </c>
      <c r="J33" s="11"/>
      <c r="K33" s="11"/>
      <c r="L33" s="11"/>
      <c r="M33" s="11"/>
    </row>
    <row r="34" spans="1:13" x14ac:dyDescent="0.25">
      <c r="B34" s="50">
        <f>SUM(B30:B32)</f>
        <v>67959367</v>
      </c>
      <c r="C34" s="50">
        <f t="shared" ref="C34" si="5">SUM(C30:C32)</f>
        <v>65230629</v>
      </c>
      <c r="D34" s="50">
        <f>SUM(D30:D33)</f>
        <v>576666905</v>
      </c>
      <c r="E34" s="50">
        <f t="shared" ref="E34:I34" si="6">SUM(E30:E33)</f>
        <v>845977272</v>
      </c>
      <c r="F34" s="50">
        <f t="shared" si="6"/>
        <v>1283754501</v>
      </c>
      <c r="G34" s="50">
        <f t="shared" si="6"/>
        <v>1749028149</v>
      </c>
      <c r="H34" s="50">
        <f t="shared" si="6"/>
        <v>2293049487</v>
      </c>
      <c r="I34" s="50">
        <f t="shared" si="6"/>
        <v>2225010232</v>
      </c>
      <c r="J34" s="11"/>
      <c r="K34" s="11"/>
      <c r="L34" s="11"/>
      <c r="M34" s="11"/>
    </row>
    <row r="35" spans="1:13" x14ac:dyDescent="0.25">
      <c r="A35" s="8"/>
      <c r="B35" s="36"/>
      <c r="C35" s="36"/>
      <c r="D35" s="36"/>
      <c r="E35" s="37"/>
      <c r="F35" s="36"/>
      <c r="G35" s="36"/>
      <c r="H35" s="36"/>
      <c r="I35" s="36"/>
      <c r="J35" s="11"/>
      <c r="K35" s="11"/>
      <c r="L35" s="11"/>
      <c r="M35" s="11"/>
    </row>
    <row r="36" spans="1:13" x14ac:dyDescent="0.25">
      <c r="A36" s="57" t="s">
        <v>4</v>
      </c>
      <c r="B36" s="40"/>
      <c r="C36" s="36"/>
      <c r="D36" s="40"/>
      <c r="E36" s="41"/>
      <c r="F36" s="40"/>
      <c r="G36" s="40"/>
      <c r="H36" s="40"/>
      <c r="I36" s="40"/>
      <c r="J36" s="11"/>
      <c r="K36" s="11"/>
      <c r="L36" s="11"/>
      <c r="M36" s="11"/>
    </row>
    <row r="37" spans="1:13" s="4" customFormat="1" x14ac:dyDescent="0.25">
      <c r="A37" s="4" t="s">
        <v>23</v>
      </c>
      <c r="B37" s="36">
        <v>23840270</v>
      </c>
      <c r="C37" s="36">
        <v>45061560</v>
      </c>
      <c r="D37" s="36">
        <v>57643800</v>
      </c>
      <c r="E37" s="37">
        <v>96319442</v>
      </c>
      <c r="F37" s="36">
        <v>182443676</v>
      </c>
      <c r="G37" s="36">
        <v>89239865</v>
      </c>
      <c r="H37" s="36">
        <v>120132335</v>
      </c>
      <c r="I37" s="36">
        <v>85317316</v>
      </c>
      <c r="J37" s="12"/>
      <c r="K37" s="12"/>
      <c r="L37" s="12"/>
      <c r="M37" s="12"/>
    </row>
    <row r="38" spans="1:13" s="4" customFormat="1" x14ac:dyDescent="0.25">
      <c r="A38" s="4" t="s">
        <v>24</v>
      </c>
      <c r="B38" s="36">
        <v>8980085</v>
      </c>
      <c r="C38" s="36">
        <v>116830481</v>
      </c>
      <c r="D38" s="36">
        <v>126583254</v>
      </c>
      <c r="E38" s="37">
        <v>153487085</v>
      </c>
      <c r="F38" s="36">
        <v>223704924</v>
      </c>
      <c r="G38" s="36">
        <v>223406265</v>
      </c>
      <c r="H38" s="36">
        <v>260669841</v>
      </c>
      <c r="I38" s="36">
        <v>310280515</v>
      </c>
      <c r="J38" s="12"/>
      <c r="K38" s="12"/>
      <c r="L38" s="12"/>
      <c r="M38" s="12"/>
    </row>
    <row r="39" spans="1:13" s="4" customFormat="1" x14ac:dyDescent="0.25">
      <c r="A39" s="4" t="s">
        <v>33</v>
      </c>
      <c r="B39" s="36"/>
      <c r="C39" s="36"/>
      <c r="D39" s="36">
        <v>768785433</v>
      </c>
      <c r="E39" s="37">
        <v>826347858</v>
      </c>
      <c r="F39" s="36">
        <v>1064755756</v>
      </c>
      <c r="G39" s="36">
        <v>1435548926</v>
      </c>
      <c r="H39" s="36">
        <v>1043722703</v>
      </c>
      <c r="I39" s="36">
        <v>1225486192</v>
      </c>
      <c r="J39" s="12"/>
      <c r="K39" s="12"/>
      <c r="L39" s="12"/>
      <c r="M39" s="12"/>
    </row>
    <row r="40" spans="1:13" s="4" customFormat="1" x14ac:dyDescent="0.25">
      <c r="A40" s="4" t="s">
        <v>25</v>
      </c>
      <c r="B40" s="36">
        <v>28011921</v>
      </c>
      <c r="C40" s="36"/>
      <c r="D40" s="36"/>
      <c r="E40" s="37"/>
      <c r="F40" s="36"/>
      <c r="G40" s="36"/>
      <c r="H40" s="36"/>
      <c r="I40" s="36"/>
      <c r="J40" s="12"/>
      <c r="K40" s="12"/>
      <c r="L40" s="12"/>
      <c r="M40" s="12"/>
    </row>
    <row r="41" spans="1:13" x14ac:dyDescent="0.25">
      <c r="A41" t="s">
        <v>26</v>
      </c>
      <c r="B41" s="36">
        <v>280932823</v>
      </c>
      <c r="C41" s="36">
        <v>367790679</v>
      </c>
      <c r="D41" s="36"/>
      <c r="E41" s="37"/>
      <c r="F41" s="36"/>
      <c r="G41" s="40"/>
      <c r="H41" s="40"/>
      <c r="I41" s="40"/>
      <c r="J41" s="11"/>
      <c r="K41" s="11"/>
      <c r="L41" s="11"/>
      <c r="M41" s="11"/>
    </row>
    <row r="42" spans="1:13" x14ac:dyDescent="0.25">
      <c r="A42" t="s">
        <v>27</v>
      </c>
      <c r="B42" s="36">
        <v>11865588</v>
      </c>
      <c r="C42" s="36">
        <v>18038556</v>
      </c>
      <c r="D42" s="36">
        <v>16887333</v>
      </c>
      <c r="E42" s="37">
        <v>139948048</v>
      </c>
      <c r="F42" s="36">
        <v>224861349</v>
      </c>
      <c r="G42" s="36">
        <v>263120757</v>
      </c>
      <c r="H42" s="36">
        <v>420462647</v>
      </c>
      <c r="I42" s="36">
        <v>633191796</v>
      </c>
      <c r="J42" s="11"/>
      <c r="K42" s="11"/>
      <c r="L42" s="11"/>
      <c r="M42" s="11"/>
    </row>
    <row r="43" spans="1:13" x14ac:dyDescent="0.25">
      <c r="A43" t="s">
        <v>28</v>
      </c>
      <c r="B43" s="36">
        <v>6372281</v>
      </c>
      <c r="C43" s="36">
        <v>5996748</v>
      </c>
      <c r="D43" s="36">
        <v>5664812</v>
      </c>
      <c r="E43" s="37">
        <v>2331898</v>
      </c>
      <c r="F43" s="36">
        <v>9243801</v>
      </c>
      <c r="G43" s="36">
        <v>13863143</v>
      </c>
      <c r="H43" s="36">
        <v>24990293</v>
      </c>
      <c r="I43" s="36">
        <v>25677582</v>
      </c>
      <c r="J43" s="11"/>
      <c r="K43" s="11"/>
      <c r="L43" s="11"/>
      <c r="M43" s="11"/>
    </row>
    <row r="44" spans="1:13" x14ac:dyDescent="0.25">
      <c r="B44" s="50">
        <f>SUM(B37:B43)</f>
        <v>360002968</v>
      </c>
      <c r="C44" s="50">
        <f t="shared" ref="C44:G44" si="7">SUM(C37:C43)</f>
        <v>553718024</v>
      </c>
      <c r="D44" s="50">
        <f t="shared" si="7"/>
        <v>975564632</v>
      </c>
      <c r="E44" s="50">
        <f t="shared" si="7"/>
        <v>1218434331</v>
      </c>
      <c r="F44" s="50">
        <f t="shared" si="7"/>
        <v>1705009506</v>
      </c>
      <c r="G44" s="50">
        <f t="shared" si="7"/>
        <v>2025178956</v>
      </c>
      <c r="H44" s="50">
        <f t="shared" ref="H44:I44" si="8">SUM(H37:H43)</f>
        <v>1869977819</v>
      </c>
      <c r="I44" s="50">
        <f t="shared" si="8"/>
        <v>2279953401</v>
      </c>
      <c r="J44" s="11"/>
      <c r="K44" s="11"/>
      <c r="L44" s="11"/>
      <c r="M44" s="11"/>
    </row>
    <row r="45" spans="1:13" s="1" customFormat="1" x14ac:dyDescent="0.25">
      <c r="B45" s="40">
        <f>SUM(B44,B34)</f>
        <v>427962335</v>
      </c>
      <c r="C45" s="40">
        <f t="shared" ref="C45:G45" si="9">SUM(C44,C34)</f>
        <v>618948653</v>
      </c>
      <c r="D45" s="40">
        <f t="shared" si="9"/>
        <v>1552231537</v>
      </c>
      <c r="E45" s="40">
        <f t="shared" si="9"/>
        <v>2064411603</v>
      </c>
      <c r="F45" s="40">
        <f t="shared" si="9"/>
        <v>2988764007</v>
      </c>
      <c r="G45" s="40">
        <f t="shared" si="9"/>
        <v>3774207105</v>
      </c>
      <c r="H45" s="40">
        <f t="shared" ref="H45:I45" si="10">SUM(H44,H34)</f>
        <v>4163027306</v>
      </c>
      <c r="I45" s="40">
        <f t="shared" si="10"/>
        <v>4504963633</v>
      </c>
      <c r="J45" s="11"/>
      <c r="K45" s="11"/>
      <c r="L45" s="11"/>
      <c r="M45" s="11"/>
    </row>
    <row r="46" spans="1:13" s="1" customFormat="1" x14ac:dyDescent="0.25">
      <c r="B46" s="40"/>
      <c r="C46" s="40"/>
      <c r="D46" s="40"/>
      <c r="E46" s="40"/>
      <c r="F46" s="40"/>
      <c r="G46" s="40"/>
      <c r="H46" s="40"/>
      <c r="I46" s="40"/>
      <c r="J46" s="11"/>
      <c r="K46" s="11"/>
      <c r="L46" s="11"/>
      <c r="M46" s="11"/>
    </row>
    <row r="47" spans="1:13" x14ac:dyDescent="0.25">
      <c r="A47" s="57" t="s">
        <v>80</v>
      </c>
      <c r="B47" s="40"/>
      <c r="C47" s="40"/>
      <c r="D47" s="40"/>
      <c r="E47" s="41"/>
      <c r="F47" s="40"/>
      <c r="G47" s="40"/>
      <c r="H47" s="40"/>
      <c r="I47" s="40"/>
      <c r="J47" s="11"/>
      <c r="K47" s="11"/>
      <c r="L47" s="11"/>
      <c r="M47" s="11"/>
    </row>
    <row r="48" spans="1:13" x14ac:dyDescent="0.25">
      <c r="A48" t="s">
        <v>1</v>
      </c>
      <c r="B48" s="36">
        <v>350000000</v>
      </c>
      <c r="C48" s="36">
        <v>780000000</v>
      </c>
      <c r="D48" s="36">
        <v>819000000</v>
      </c>
      <c r="E48" s="36">
        <v>819000000</v>
      </c>
      <c r="F48" s="36">
        <v>900900000</v>
      </c>
      <c r="G48" s="36">
        <v>990990000</v>
      </c>
      <c r="H48" s="36">
        <v>1090089000</v>
      </c>
      <c r="I48" s="36">
        <v>1199097900</v>
      </c>
      <c r="J48" s="11"/>
      <c r="K48" s="11"/>
      <c r="L48" s="11"/>
      <c r="M48" s="11"/>
    </row>
    <row r="49" spans="1:13" x14ac:dyDescent="0.25">
      <c r="A49" t="s">
        <v>30</v>
      </c>
      <c r="B49" s="36"/>
      <c r="C49" s="36">
        <v>408766054</v>
      </c>
      <c r="D49" s="36">
        <v>408766054</v>
      </c>
      <c r="E49" s="36">
        <v>408766054</v>
      </c>
      <c r="F49" s="36">
        <v>326866054</v>
      </c>
      <c r="G49" s="36">
        <v>236776054</v>
      </c>
      <c r="H49" s="36">
        <v>137677054</v>
      </c>
      <c r="I49" s="36">
        <v>28668154</v>
      </c>
      <c r="J49" s="11"/>
      <c r="K49" s="11"/>
      <c r="L49" s="11"/>
      <c r="M49" s="11"/>
    </row>
    <row r="50" spans="1:13" x14ac:dyDescent="0.25">
      <c r="A50" t="s">
        <v>19</v>
      </c>
      <c r="B50" s="36">
        <v>219364973</v>
      </c>
      <c r="C50" s="36">
        <v>393712023</v>
      </c>
      <c r="D50" s="36">
        <v>288465361</v>
      </c>
      <c r="E50" s="37">
        <v>303525145</v>
      </c>
      <c r="F50" s="36">
        <v>298356679</v>
      </c>
      <c r="G50" s="36">
        <v>278351144</v>
      </c>
      <c r="H50" s="36">
        <v>283316706</v>
      </c>
      <c r="I50" s="36">
        <v>219946668</v>
      </c>
      <c r="J50" s="11"/>
      <c r="K50" s="11"/>
      <c r="L50" s="11"/>
      <c r="M50" s="11"/>
    </row>
    <row r="51" spans="1:13" x14ac:dyDescent="0.25">
      <c r="A51" t="s">
        <v>2</v>
      </c>
      <c r="B51" s="36">
        <v>402576368</v>
      </c>
      <c r="C51" s="36">
        <v>412847370</v>
      </c>
      <c r="D51" s="36">
        <v>371891644</v>
      </c>
      <c r="E51" s="37">
        <v>398421011</v>
      </c>
      <c r="F51" s="36">
        <v>520290272</v>
      </c>
      <c r="G51" s="36">
        <v>693397688</v>
      </c>
      <c r="H51" s="36">
        <v>920797692</v>
      </c>
      <c r="I51" s="36">
        <v>951631139</v>
      </c>
      <c r="J51" s="11"/>
      <c r="K51" s="11"/>
      <c r="L51" s="11"/>
      <c r="M51" s="11"/>
    </row>
    <row r="52" spans="1:13" x14ac:dyDescent="0.25">
      <c r="A52" s="1"/>
      <c r="B52" s="50">
        <f>SUM(B48:B51)</f>
        <v>971941341</v>
      </c>
      <c r="C52" s="50">
        <f t="shared" ref="C52:I52" si="11">SUM(C48:C51)</f>
        <v>1995325447</v>
      </c>
      <c r="D52" s="50">
        <f t="shared" si="11"/>
        <v>1888123059</v>
      </c>
      <c r="E52" s="50">
        <f t="shared" si="11"/>
        <v>1929712210</v>
      </c>
      <c r="F52" s="50">
        <f t="shared" si="11"/>
        <v>2046413005</v>
      </c>
      <c r="G52" s="50">
        <f t="shared" si="11"/>
        <v>2199514886</v>
      </c>
      <c r="H52" s="50">
        <f t="shared" si="11"/>
        <v>2431880452</v>
      </c>
      <c r="I52" s="50">
        <f t="shared" si="11"/>
        <v>2399343861</v>
      </c>
      <c r="J52" s="11"/>
      <c r="K52" s="11"/>
      <c r="L52" s="11"/>
      <c r="M52" s="11"/>
    </row>
    <row r="53" spans="1:13" x14ac:dyDescent="0.25">
      <c r="A53" s="57" t="s">
        <v>84</v>
      </c>
      <c r="B53" s="38"/>
      <c r="C53" s="38">
        <v>734</v>
      </c>
      <c r="D53" s="38">
        <v>1190</v>
      </c>
      <c r="E53" s="39">
        <v>12440400</v>
      </c>
      <c r="F53" s="38">
        <v>9213602</v>
      </c>
      <c r="G53" s="38">
        <v>7506750</v>
      </c>
      <c r="H53" s="38">
        <v>6342053</v>
      </c>
      <c r="I53" s="38">
        <v>844138981</v>
      </c>
      <c r="J53" s="11"/>
      <c r="K53" s="11"/>
      <c r="L53" s="11"/>
      <c r="M53" s="11"/>
    </row>
    <row r="54" spans="1:13" x14ac:dyDescent="0.25">
      <c r="A54" s="1"/>
      <c r="B54" s="50">
        <f t="shared" ref="B54:F54" si="12">B52+B53</f>
        <v>971941341</v>
      </c>
      <c r="C54" s="50">
        <f t="shared" si="12"/>
        <v>1995326181</v>
      </c>
      <c r="D54" s="50">
        <f t="shared" si="12"/>
        <v>1888124249</v>
      </c>
      <c r="E54" s="50">
        <f t="shared" si="12"/>
        <v>1942152610</v>
      </c>
      <c r="F54" s="50">
        <f t="shared" si="12"/>
        <v>2055626607</v>
      </c>
      <c r="G54" s="50">
        <f>G52+G53</f>
        <v>2207021636</v>
      </c>
      <c r="H54" s="50">
        <f>H52+H53</f>
        <v>2438222505</v>
      </c>
      <c r="I54" s="50">
        <f>I52+I53</f>
        <v>3243482842</v>
      </c>
      <c r="J54" s="11"/>
      <c r="K54" s="11"/>
      <c r="L54" s="11"/>
      <c r="M54" s="11"/>
    </row>
    <row r="55" spans="1:13" x14ac:dyDescent="0.25">
      <c r="A55" s="1"/>
      <c r="B55" s="61"/>
      <c r="C55" s="61"/>
      <c r="D55" s="61"/>
      <c r="E55" s="61"/>
      <c r="F55" s="61"/>
      <c r="G55" s="61"/>
      <c r="H55" s="61"/>
      <c r="I55" s="61"/>
      <c r="J55" s="11"/>
      <c r="K55" s="11"/>
      <c r="L55" s="11"/>
      <c r="M55" s="11"/>
    </row>
    <row r="56" spans="1:13" ht="15.75" thickBot="1" x14ac:dyDescent="0.3">
      <c r="A56" s="1"/>
      <c r="B56" s="43">
        <f t="shared" ref="B56:I56" si="13">SUM(B54,B45)</f>
        <v>1399903676</v>
      </c>
      <c r="C56" s="43">
        <f t="shared" si="13"/>
        <v>2614274834</v>
      </c>
      <c r="D56" s="43">
        <f t="shared" si="13"/>
        <v>3440355786</v>
      </c>
      <c r="E56" s="43">
        <f t="shared" si="13"/>
        <v>4006564213</v>
      </c>
      <c r="F56" s="43">
        <f t="shared" si="13"/>
        <v>5044390614</v>
      </c>
      <c r="G56" s="43">
        <f t="shared" si="13"/>
        <v>5981228741</v>
      </c>
      <c r="H56" s="43">
        <f t="shared" si="13"/>
        <v>6601249811</v>
      </c>
      <c r="I56" s="43">
        <f t="shared" si="13"/>
        <v>7748446475</v>
      </c>
      <c r="J56" s="11"/>
      <c r="K56" s="11"/>
      <c r="L56" s="11"/>
      <c r="M56" s="11"/>
    </row>
    <row r="57" spans="1:13" x14ac:dyDescent="0.25">
      <c r="A57" s="1"/>
      <c r="B57" s="22"/>
      <c r="C57" s="22"/>
      <c r="D57" s="22"/>
      <c r="E57" s="23"/>
      <c r="F57" s="22"/>
      <c r="G57" s="22"/>
      <c r="H57" s="22"/>
      <c r="I57" s="22"/>
      <c r="J57" s="11"/>
      <c r="K57" s="11"/>
      <c r="L57" s="11"/>
      <c r="M57" s="11"/>
    </row>
    <row r="58" spans="1:13" s="1" customFormat="1" x14ac:dyDescent="0.25">
      <c r="A58" s="60" t="s">
        <v>82</v>
      </c>
      <c r="B58" s="19">
        <f>B52/(B40/10)</f>
        <v>346.97418324148492</v>
      </c>
      <c r="C58" s="19">
        <f t="shared" ref="C58:H58" si="14">C52/(C48/10)</f>
        <v>25.581095474358975</v>
      </c>
      <c r="D58" s="19">
        <f t="shared" si="14"/>
        <v>23.054005604395606</v>
      </c>
      <c r="E58" s="20">
        <f t="shared" si="14"/>
        <v>23.561809645909644</v>
      </c>
      <c r="F58" s="19">
        <f t="shared" si="14"/>
        <v>22.71520707070707</v>
      </c>
      <c r="G58" s="19">
        <f t="shared" si="14"/>
        <v>22.195126953854228</v>
      </c>
      <c r="H58" s="19">
        <f t="shared" si="14"/>
        <v>22.309008273636373</v>
      </c>
      <c r="I58" s="19">
        <f t="shared" ref="I58" si="15">I52/(I48/10)</f>
        <v>20.009574372534551</v>
      </c>
      <c r="J58" s="11"/>
      <c r="K58" s="11"/>
      <c r="L58" s="11"/>
      <c r="M58" s="11"/>
    </row>
    <row r="59" spans="1:13" x14ac:dyDescent="0.25">
      <c r="A59" s="60" t="s">
        <v>83</v>
      </c>
      <c r="B59" s="11">
        <f t="shared" ref="B59:H59" si="16">B48/10</f>
        <v>35000000</v>
      </c>
      <c r="C59" s="11">
        <f t="shared" si="16"/>
        <v>78000000</v>
      </c>
      <c r="D59" s="11">
        <f t="shared" si="16"/>
        <v>81900000</v>
      </c>
      <c r="E59" s="11">
        <f t="shared" si="16"/>
        <v>81900000</v>
      </c>
      <c r="F59" s="11">
        <f t="shared" si="16"/>
        <v>90090000</v>
      </c>
      <c r="G59" s="11">
        <f t="shared" si="16"/>
        <v>99099000</v>
      </c>
      <c r="H59" s="11">
        <f t="shared" si="16"/>
        <v>109008900</v>
      </c>
      <c r="I59" s="11">
        <f t="shared" ref="I59" si="17">I48/10</f>
        <v>119909790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8"/>
  <sheetViews>
    <sheetView workbookViewId="0">
      <pane xSplit="1" ySplit="4" topLeftCell="B21" activePane="bottomRight" state="frozen"/>
      <selection pane="topRight" activeCell="B1" sqref="B1"/>
      <selection pane="bottomLeft" activeCell="A6" sqref="A6"/>
      <selection pane="bottomRight" activeCell="K31" sqref="K31"/>
    </sheetView>
  </sheetViews>
  <sheetFormatPr defaultRowHeight="15" x14ac:dyDescent="0.25"/>
  <cols>
    <col min="1" max="1" width="39" customWidth="1"/>
    <col min="2" max="2" width="12.5703125" style="18" bestFit="1" customWidth="1"/>
    <col min="3" max="4" width="12.5703125" bestFit="1" customWidth="1"/>
    <col min="5" max="5" width="13.42578125" bestFit="1" customWidth="1"/>
    <col min="6" max="7" width="14.28515625" bestFit="1" customWidth="1"/>
    <col min="8" max="9" width="14.28515625" style="5" bestFit="1" customWidth="1"/>
  </cols>
  <sheetData>
    <row r="1" spans="1:13" ht="15.75" x14ac:dyDescent="0.25">
      <c r="A1" s="1" t="s">
        <v>12</v>
      </c>
      <c r="B1" s="25"/>
      <c r="C1" s="9"/>
      <c r="D1" s="9"/>
      <c r="E1" s="9"/>
      <c r="F1" s="9"/>
      <c r="G1" s="10"/>
    </row>
    <row r="2" spans="1:13" ht="15.75" x14ac:dyDescent="0.25">
      <c r="A2" s="2" t="s">
        <v>107</v>
      </c>
      <c r="B2"/>
    </row>
    <row r="3" spans="1:13" x14ac:dyDescent="0.25">
      <c r="A3" s="1" t="s">
        <v>72</v>
      </c>
      <c r="B3"/>
    </row>
    <row r="4" spans="1:13" x14ac:dyDescent="0.25">
      <c r="A4" s="1"/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</row>
    <row r="5" spans="1:13" ht="15.75" x14ac:dyDescent="0.25">
      <c r="A5" s="2"/>
      <c r="B5" s="44"/>
      <c r="C5" s="45"/>
      <c r="D5" s="45"/>
      <c r="E5" s="45"/>
      <c r="F5" s="45"/>
      <c r="G5" s="45"/>
      <c r="H5" s="38"/>
      <c r="I5" s="38"/>
    </row>
    <row r="6" spans="1:13" x14ac:dyDescent="0.25">
      <c r="A6" s="60" t="s">
        <v>85</v>
      </c>
      <c r="B6" s="37">
        <v>350719202</v>
      </c>
      <c r="C6" s="36">
        <v>625680209</v>
      </c>
      <c r="D6" s="36">
        <v>656624665</v>
      </c>
      <c r="E6" s="36">
        <v>776658989</v>
      </c>
      <c r="F6" s="36">
        <v>1427568390</v>
      </c>
      <c r="G6" s="36">
        <v>1526709565</v>
      </c>
      <c r="H6" s="38">
        <v>1870954629</v>
      </c>
      <c r="I6" s="38">
        <v>2240120323</v>
      </c>
      <c r="J6" s="15"/>
      <c r="K6" s="15"/>
      <c r="L6" s="15"/>
      <c r="M6" s="15"/>
    </row>
    <row r="7" spans="1:13" x14ac:dyDescent="0.25">
      <c r="A7" t="s">
        <v>86</v>
      </c>
      <c r="B7" s="46">
        <v>177394409</v>
      </c>
      <c r="C7" s="47">
        <v>344964603</v>
      </c>
      <c r="D7" s="47">
        <v>345838925</v>
      </c>
      <c r="E7" s="47">
        <v>411672817</v>
      </c>
      <c r="F7" s="47">
        <v>773012955</v>
      </c>
      <c r="G7" s="47">
        <v>829107901</v>
      </c>
      <c r="H7" s="38">
        <v>1034189476</v>
      </c>
      <c r="I7" s="38">
        <v>1229082581</v>
      </c>
      <c r="J7" s="15"/>
      <c r="K7" s="15"/>
      <c r="L7" s="15"/>
      <c r="M7" s="15"/>
    </row>
    <row r="8" spans="1:13" s="1" customFormat="1" x14ac:dyDescent="0.25">
      <c r="A8" s="60" t="s">
        <v>87</v>
      </c>
      <c r="B8" s="41">
        <f t="shared" ref="B8:I8" si="0">B6-B7</f>
        <v>173324793</v>
      </c>
      <c r="C8" s="41">
        <f t="shared" si="0"/>
        <v>280715606</v>
      </c>
      <c r="D8" s="41">
        <f t="shared" si="0"/>
        <v>310785740</v>
      </c>
      <c r="E8" s="41">
        <f t="shared" si="0"/>
        <v>364986172</v>
      </c>
      <c r="F8" s="41">
        <f t="shared" si="0"/>
        <v>654555435</v>
      </c>
      <c r="G8" s="41">
        <f t="shared" si="0"/>
        <v>697601664</v>
      </c>
      <c r="H8" s="73">
        <f t="shared" si="0"/>
        <v>836765153</v>
      </c>
      <c r="I8" s="73">
        <f t="shared" si="0"/>
        <v>1011037742</v>
      </c>
      <c r="J8" s="13"/>
      <c r="K8" s="13"/>
      <c r="L8" s="13"/>
      <c r="M8" s="13"/>
    </row>
    <row r="9" spans="1:13" s="1" customFormat="1" x14ac:dyDescent="0.25">
      <c r="A9" s="60" t="s">
        <v>88</v>
      </c>
      <c r="B9" s="41">
        <f>SUM(B10,B12)-B11</f>
        <v>60268133</v>
      </c>
      <c r="C9" s="41">
        <f>SUM(C10:C12)</f>
        <v>69878146</v>
      </c>
      <c r="D9" s="41">
        <f t="shared" ref="D9:I9" si="1">SUM(D10:D12)</f>
        <v>127124762</v>
      </c>
      <c r="E9" s="41">
        <f>SUM(E10:E12)</f>
        <v>164510323</v>
      </c>
      <c r="F9" s="41">
        <f t="shared" si="1"/>
        <v>235091715</v>
      </c>
      <c r="G9" s="41">
        <f t="shared" si="1"/>
        <v>227022316</v>
      </c>
      <c r="H9" s="41">
        <f t="shared" si="1"/>
        <v>258058135</v>
      </c>
      <c r="I9" s="41">
        <f t="shared" si="1"/>
        <v>319463440</v>
      </c>
      <c r="J9" s="13"/>
      <c r="K9" s="13"/>
      <c r="L9" s="13"/>
      <c r="M9" s="13"/>
    </row>
    <row r="10" spans="1:13" s="4" customFormat="1" x14ac:dyDescent="0.25">
      <c r="A10" s="4" t="s">
        <v>35</v>
      </c>
      <c r="B10" s="37">
        <v>38400743</v>
      </c>
      <c r="C10" s="36">
        <v>43995827</v>
      </c>
      <c r="D10" s="36">
        <v>61020798</v>
      </c>
      <c r="E10" s="36">
        <v>52917911</v>
      </c>
      <c r="F10" s="36">
        <v>62374698</v>
      </c>
      <c r="G10" s="36">
        <v>60920980</v>
      </c>
      <c r="H10" s="38">
        <v>71284730</v>
      </c>
      <c r="I10" s="38">
        <v>67143635</v>
      </c>
      <c r="J10" s="17"/>
      <c r="K10" s="17"/>
      <c r="L10" s="17"/>
      <c r="M10" s="17"/>
    </row>
    <row r="11" spans="1:13" s="4" customFormat="1" x14ac:dyDescent="0.25">
      <c r="A11" s="4" t="s">
        <v>36</v>
      </c>
      <c r="B11" s="37">
        <v>1200367</v>
      </c>
      <c r="C11" s="36"/>
      <c r="D11" s="36">
        <v>66103964</v>
      </c>
      <c r="E11" s="36"/>
      <c r="F11" s="36"/>
      <c r="G11" s="36"/>
      <c r="H11" s="38"/>
      <c r="I11" s="38"/>
      <c r="J11" s="17"/>
      <c r="K11" s="17"/>
      <c r="L11" s="17"/>
      <c r="M11" s="17"/>
    </row>
    <row r="12" spans="1:13" s="4" customFormat="1" x14ac:dyDescent="0.25">
      <c r="A12" s="4" t="s">
        <v>37</v>
      </c>
      <c r="B12" s="37">
        <v>23067757</v>
      </c>
      <c r="C12" s="36">
        <v>25882319</v>
      </c>
      <c r="D12" s="36"/>
      <c r="E12" s="36">
        <v>111592412</v>
      </c>
      <c r="F12" s="36">
        <v>172717017</v>
      </c>
      <c r="G12" s="36">
        <v>166101336</v>
      </c>
      <c r="H12" s="38">
        <v>186773405</v>
      </c>
      <c r="I12" s="38">
        <v>252319805</v>
      </c>
      <c r="J12" s="17"/>
      <c r="K12" s="17"/>
      <c r="L12" s="17"/>
      <c r="M12" s="17"/>
    </row>
    <row r="13" spans="1:13" s="4" customFormat="1" x14ac:dyDescent="0.25">
      <c r="A13" s="4" t="s">
        <v>44</v>
      </c>
      <c r="B13" s="37"/>
      <c r="C13" s="36"/>
      <c r="D13" s="36"/>
      <c r="E13" s="36"/>
      <c r="F13" s="36">
        <v>1903959</v>
      </c>
      <c r="G13" s="36">
        <v>12851340</v>
      </c>
      <c r="H13" s="38">
        <v>13657758</v>
      </c>
      <c r="I13" s="38">
        <v>18072083</v>
      </c>
      <c r="J13" s="17"/>
      <c r="K13" s="17"/>
      <c r="L13" s="17"/>
      <c r="M13" s="17"/>
    </row>
    <row r="14" spans="1:13" s="4" customFormat="1" x14ac:dyDescent="0.25">
      <c r="A14" s="64" t="s">
        <v>43</v>
      </c>
      <c r="B14" s="37"/>
      <c r="C14" s="36"/>
      <c r="D14" s="36">
        <v>15115111</v>
      </c>
      <c r="E14" s="36">
        <v>92307138</v>
      </c>
      <c r="F14" s="36">
        <v>60656502</v>
      </c>
      <c r="G14" s="36">
        <v>28256745</v>
      </c>
      <c r="H14" s="38">
        <v>48610260</v>
      </c>
      <c r="I14" s="38">
        <v>63723132</v>
      </c>
      <c r="J14" s="17"/>
      <c r="K14" s="17"/>
      <c r="L14" s="17"/>
      <c r="M14" s="17"/>
    </row>
    <row r="15" spans="1:13" s="1" customFormat="1" x14ac:dyDescent="0.25">
      <c r="A15" s="60" t="s">
        <v>89</v>
      </c>
      <c r="B15" s="41">
        <f>B8-B9</f>
        <v>113056660</v>
      </c>
      <c r="C15" s="40">
        <f>C8-C9</f>
        <v>210837460</v>
      </c>
      <c r="D15" s="40">
        <f>D8-D9+D14</f>
        <v>198776089</v>
      </c>
      <c r="E15" s="40">
        <f>E8-E9+E14</f>
        <v>292782987</v>
      </c>
      <c r="F15" s="40">
        <f>F8-F9+F13+F14</f>
        <v>482024181</v>
      </c>
      <c r="G15" s="40">
        <f>G8-G9+G13+G14</f>
        <v>511687433</v>
      </c>
      <c r="H15" s="40">
        <f>H8-H9+H13+H14</f>
        <v>640975036</v>
      </c>
      <c r="I15" s="40">
        <f>I8-I9+I13+I14</f>
        <v>773369517</v>
      </c>
      <c r="J15" s="13"/>
      <c r="K15" s="13"/>
      <c r="L15" s="13"/>
      <c r="M15" s="13"/>
    </row>
    <row r="16" spans="1:13" s="1" customFormat="1" x14ac:dyDescent="0.25">
      <c r="A16" s="62" t="s">
        <v>90</v>
      </c>
      <c r="B16" s="41">
        <f>B17+B18+B19-B20-B21</f>
        <v>-36716274</v>
      </c>
      <c r="C16" s="41">
        <f t="shared" ref="C16:I16" si="2">C17+C18+C19-C20-C21</f>
        <v>10460978</v>
      </c>
      <c r="D16" s="41">
        <f t="shared" si="2"/>
        <v>-41158679</v>
      </c>
      <c r="E16" s="41">
        <f t="shared" si="2"/>
        <v>-160479453</v>
      </c>
      <c r="F16" s="41">
        <f t="shared" si="2"/>
        <v>-244937128</v>
      </c>
      <c r="G16" s="41">
        <f t="shared" si="2"/>
        <v>-261181754</v>
      </c>
      <c r="H16" s="41">
        <f t="shared" si="2"/>
        <v>-296261620</v>
      </c>
      <c r="I16" s="41">
        <f t="shared" si="2"/>
        <v>-427042158</v>
      </c>
      <c r="J16" s="13"/>
      <c r="K16" s="13"/>
      <c r="L16" s="13"/>
      <c r="M16" s="13"/>
    </row>
    <row r="17" spans="1:13" s="4" customFormat="1" x14ac:dyDescent="0.25">
      <c r="A17" s="4" t="s">
        <v>42</v>
      </c>
      <c r="B17" s="37">
        <f>SUM(B18:B19)</f>
        <v>1029714</v>
      </c>
      <c r="C17" s="36"/>
      <c r="D17" s="36">
        <v>48381486</v>
      </c>
      <c r="E17" s="36">
        <v>9783815</v>
      </c>
      <c r="F17" s="36">
        <v>2859127</v>
      </c>
      <c r="G17" s="36">
        <v>1234893</v>
      </c>
      <c r="H17" s="38">
        <v>1819962</v>
      </c>
      <c r="I17" s="38">
        <v>6483206</v>
      </c>
      <c r="J17" s="17"/>
      <c r="K17" s="17"/>
      <c r="L17" s="17"/>
      <c r="M17" s="17"/>
    </row>
    <row r="18" spans="1:13" s="4" customFormat="1" x14ac:dyDescent="0.25">
      <c r="A18" s="4" t="s">
        <v>38</v>
      </c>
      <c r="B18" s="37">
        <v>229536</v>
      </c>
      <c r="C18" s="36"/>
      <c r="D18" s="36"/>
      <c r="E18" s="36"/>
      <c r="F18" s="36"/>
      <c r="G18" s="36"/>
      <c r="H18" s="38"/>
      <c r="I18" s="38"/>
      <c r="J18" s="17"/>
      <c r="K18" s="17"/>
      <c r="L18" s="17"/>
      <c r="M18" s="17"/>
    </row>
    <row r="19" spans="1:13" s="4" customFormat="1" x14ac:dyDescent="0.25">
      <c r="A19" s="4" t="s">
        <v>41</v>
      </c>
      <c r="B19" s="37">
        <v>800178</v>
      </c>
      <c r="C19" s="36">
        <v>81202332</v>
      </c>
      <c r="D19" s="36"/>
      <c r="E19" s="36"/>
      <c r="F19" s="36"/>
      <c r="G19" s="36"/>
      <c r="H19" s="38"/>
      <c r="I19" s="38"/>
      <c r="J19" s="17"/>
      <c r="K19" s="17"/>
      <c r="L19" s="17"/>
      <c r="M19" s="17"/>
    </row>
    <row r="20" spans="1:13" s="4" customFormat="1" x14ac:dyDescent="0.25">
      <c r="A20" s="4" t="s">
        <v>39</v>
      </c>
      <c r="B20" s="37">
        <v>0</v>
      </c>
      <c r="C20" s="36">
        <v>70741354</v>
      </c>
      <c r="D20" s="36"/>
      <c r="E20" s="36"/>
      <c r="F20" s="36"/>
      <c r="G20" s="36"/>
      <c r="H20" s="38"/>
      <c r="I20" s="38"/>
      <c r="J20" s="17"/>
      <c r="K20" s="17"/>
      <c r="L20" s="17"/>
      <c r="M20" s="17"/>
    </row>
    <row r="21" spans="1:13" s="4" customFormat="1" x14ac:dyDescent="0.25">
      <c r="A21" s="4" t="s">
        <v>11</v>
      </c>
      <c r="B21" s="37">
        <v>38775702</v>
      </c>
      <c r="C21" s="36"/>
      <c r="D21" s="36">
        <v>89540165</v>
      </c>
      <c r="E21" s="36">
        <v>170263268</v>
      </c>
      <c r="F21" s="36">
        <v>247796255</v>
      </c>
      <c r="G21" s="36">
        <v>262416647</v>
      </c>
      <c r="H21" s="38">
        <v>298081582</v>
      </c>
      <c r="I21" s="38">
        <v>433525364</v>
      </c>
      <c r="J21" s="17"/>
      <c r="K21" s="17"/>
      <c r="L21" s="17"/>
      <c r="M21" s="17"/>
    </row>
    <row r="22" spans="1:13" s="1" customFormat="1" x14ac:dyDescent="0.25">
      <c r="A22" s="60" t="s">
        <v>91</v>
      </c>
      <c r="B22" s="41">
        <f>B15+B16</f>
        <v>76340386</v>
      </c>
      <c r="C22" s="41">
        <f t="shared" ref="C22:I22" si="3">C15+C16</f>
        <v>221298438</v>
      </c>
      <c r="D22" s="41">
        <f t="shared" si="3"/>
        <v>157617410</v>
      </c>
      <c r="E22" s="41">
        <f t="shared" si="3"/>
        <v>132303534</v>
      </c>
      <c r="F22" s="41">
        <f t="shared" si="3"/>
        <v>237087053</v>
      </c>
      <c r="G22" s="41">
        <f t="shared" si="3"/>
        <v>250505679</v>
      </c>
      <c r="H22" s="41">
        <f t="shared" si="3"/>
        <v>344713416</v>
      </c>
      <c r="I22" s="41">
        <f t="shared" si="3"/>
        <v>346327359</v>
      </c>
      <c r="J22" s="13"/>
      <c r="K22" s="13"/>
      <c r="L22" s="13"/>
      <c r="M22" s="13"/>
    </row>
    <row r="23" spans="1:13" x14ac:dyDescent="0.25">
      <c r="A23" s="4" t="s">
        <v>40</v>
      </c>
      <c r="B23" s="37">
        <v>3584788</v>
      </c>
      <c r="C23" s="36">
        <v>10533806</v>
      </c>
      <c r="D23" s="36">
        <v>7502588</v>
      </c>
      <c r="E23" s="36">
        <v>6309226</v>
      </c>
      <c r="F23" s="36">
        <v>11972717</v>
      </c>
      <c r="G23" s="36">
        <v>12273709</v>
      </c>
      <c r="H23" s="36">
        <v>16642721</v>
      </c>
      <c r="I23" s="36">
        <v>16495001</v>
      </c>
      <c r="J23" s="15"/>
      <c r="K23" s="15"/>
      <c r="L23" s="15"/>
      <c r="M23" s="15"/>
    </row>
    <row r="24" spans="1:13" x14ac:dyDescent="0.25">
      <c r="A24" s="4"/>
      <c r="B24" s="37">
        <v>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/>
      <c r="J24" s="15"/>
      <c r="K24" s="15"/>
      <c r="L24" s="15"/>
      <c r="M24" s="15"/>
    </row>
    <row r="25" spans="1:13" x14ac:dyDescent="0.25">
      <c r="A25" s="65" t="s">
        <v>108</v>
      </c>
      <c r="B25" s="49">
        <f t="shared" ref="B25" si="4">(B22-B23)</f>
        <v>72755598</v>
      </c>
      <c r="C25" s="50">
        <f t="shared" ref="C25:G25" si="5">(C22-C23)</f>
        <v>210764632</v>
      </c>
      <c r="D25" s="50">
        <f t="shared" si="5"/>
        <v>150114822</v>
      </c>
      <c r="E25" s="50">
        <f t="shared" ref="E25" si="6">(E22-E23)</f>
        <v>125994308</v>
      </c>
      <c r="F25" s="50">
        <f t="shared" si="5"/>
        <v>225114336</v>
      </c>
      <c r="G25" s="50">
        <f t="shared" si="5"/>
        <v>238231970</v>
      </c>
      <c r="H25" s="50">
        <f t="shared" ref="H25:I25" si="7">(H22-H23)</f>
        <v>328070695</v>
      </c>
      <c r="I25" s="50">
        <f t="shared" si="7"/>
        <v>329832358</v>
      </c>
      <c r="J25" s="15"/>
      <c r="K25" s="15"/>
      <c r="L25" s="15"/>
      <c r="M25" s="15"/>
    </row>
    <row r="26" spans="1:13" s="4" customFormat="1" x14ac:dyDescent="0.25">
      <c r="A26" s="64" t="s">
        <v>45</v>
      </c>
      <c r="B26" s="39"/>
      <c r="C26" s="38"/>
      <c r="D26" s="38"/>
      <c r="E26" s="38"/>
      <c r="F26" s="36">
        <v>300000</v>
      </c>
      <c r="G26" s="36">
        <v>0</v>
      </c>
      <c r="H26" s="36">
        <v>0</v>
      </c>
      <c r="I26" s="36"/>
      <c r="J26" s="17"/>
      <c r="K26" s="17"/>
      <c r="L26" s="17"/>
      <c r="M26" s="17"/>
    </row>
    <row r="27" spans="1:13" s="4" customFormat="1" x14ac:dyDescent="0.25">
      <c r="A27" s="64"/>
      <c r="B27" s="39"/>
      <c r="C27" s="38"/>
      <c r="D27" s="38"/>
      <c r="E27" s="38"/>
      <c r="F27" s="36"/>
      <c r="G27" s="36"/>
      <c r="H27" s="36"/>
      <c r="I27" s="36"/>
      <c r="J27" s="17"/>
      <c r="K27" s="17"/>
      <c r="L27" s="17"/>
      <c r="M27" s="17"/>
    </row>
    <row r="28" spans="1:13" s="1" customFormat="1" x14ac:dyDescent="0.25">
      <c r="A28" s="60" t="s">
        <v>92</v>
      </c>
      <c r="B28" s="51"/>
      <c r="C28" s="48"/>
      <c r="D28" s="48"/>
      <c r="E28" s="48">
        <f>E25-E26</f>
        <v>125994308</v>
      </c>
      <c r="F28" s="40">
        <f>F25-F26</f>
        <v>224814336</v>
      </c>
      <c r="G28" s="40">
        <f>G25-G26</f>
        <v>238231970</v>
      </c>
      <c r="H28" s="40">
        <f>H25-H26</f>
        <v>328070695</v>
      </c>
      <c r="I28" s="40">
        <f>I25-I26</f>
        <v>329832358</v>
      </c>
      <c r="J28" s="13"/>
      <c r="K28" s="13"/>
      <c r="L28" s="13"/>
      <c r="M28" s="13"/>
    </row>
    <row r="29" spans="1:13" x14ac:dyDescent="0.25">
      <c r="A29" s="57" t="s">
        <v>93</v>
      </c>
      <c r="B29" s="51">
        <f>SUM(B30:B31)</f>
        <v>-27006416</v>
      </c>
      <c r="C29" s="51">
        <f>SUM(C30:C31)</f>
        <v>-62568386</v>
      </c>
      <c r="D29" s="48">
        <v>-52940106</v>
      </c>
      <c r="E29" s="48">
        <v>-40118973</v>
      </c>
      <c r="F29" s="48">
        <v>-49273139</v>
      </c>
      <c r="G29" s="48">
        <v>-52892950</v>
      </c>
      <c r="H29" s="48">
        <v>-106362765</v>
      </c>
      <c r="I29" s="48">
        <v>-73580877</v>
      </c>
      <c r="J29" s="15"/>
      <c r="K29" s="15"/>
      <c r="L29" s="15"/>
      <c r="M29" s="15"/>
    </row>
    <row r="30" spans="1:13" x14ac:dyDescent="0.25">
      <c r="A30" t="s">
        <v>5</v>
      </c>
      <c r="B30" s="37">
        <v>-23574223</v>
      </c>
      <c r="C30" s="36">
        <v>-57132646</v>
      </c>
      <c r="D30" s="36"/>
      <c r="E30" s="36"/>
      <c r="F30" s="36"/>
      <c r="G30" s="36"/>
      <c r="H30" s="36"/>
      <c r="I30" s="36"/>
      <c r="J30" s="15"/>
      <c r="K30" s="15"/>
      <c r="L30" s="15"/>
      <c r="M30" s="15"/>
    </row>
    <row r="31" spans="1:13" x14ac:dyDescent="0.25">
      <c r="A31" t="s">
        <v>8</v>
      </c>
      <c r="B31" s="39">
        <v>-3432193</v>
      </c>
      <c r="C31" s="38">
        <v>-5435740</v>
      </c>
      <c r="D31" s="38"/>
      <c r="E31" s="38"/>
      <c r="F31" s="38"/>
      <c r="G31" s="38"/>
      <c r="H31" s="38"/>
      <c r="I31" s="38"/>
      <c r="J31" s="15"/>
      <c r="K31" s="15"/>
      <c r="L31" s="15"/>
      <c r="M31" s="15"/>
    </row>
    <row r="32" spans="1:13" x14ac:dyDescent="0.25">
      <c r="A32" s="60" t="s">
        <v>94</v>
      </c>
      <c r="B32" s="49">
        <f>B25+B29</f>
        <v>45749182</v>
      </c>
      <c r="C32" s="50">
        <f t="shared" ref="C32:D32" si="8">C25+C29</f>
        <v>148196246</v>
      </c>
      <c r="D32" s="50">
        <f t="shared" si="8"/>
        <v>97174716</v>
      </c>
      <c r="E32" s="50">
        <f>E28+E29</f>
        <v>85875335</v>
      </c>
      <c r="F32" s="50">
        <f>F28+F29</f>
        <v>175541197</v>
      </c>
      <c r="G32" s="50">
        <f>G28+G29</f>
        <v>185339020</v>
      </c>
      <c r="H32" s="50">
        <f>H28+H29</f>
        <v>221707930</v>
      </c>
      <c r="I32" s="50">
        <f>I28+I29</f>
        <v>256251481</v>
      </c>
      <c r="J32" s="15"/>
      <c r="K32" s="15"/>
      <c r="L32" s="15"/>
      <c r="M32" s="15"/>
    </row>
    <row r="33" spans="1:13" x14ac:dyDescent="0.25">
      <c r="A33" s="1"/>
      <c r="B33" s="51"/>
      <c r="C33" s="48"/>
      <c r="D33" s="48"/>
      <c r="E33" s="48"/>
      <c r="F33" s="48"/>
      <c r="G33" s="48"/>
      <c r="H33" s="48"/>
      <c r="I33" s="48"/>
      <c r="J33" s="15"/>
      <c r="K33" s="15"/>
      <c r="L33" s="15"/>
      <c r="M33" s="15"/>
    </row>
    <row r="34" spans="1:13" x14ac:dyDescent="0.25">
      <c r="A34" s="60" t="s">
        <v>95</v>
      </c>
      <c r="B34" s="21">
        <f>B32/('1'!B48/10)</f>
        <v>1.3071194857142858</v>
      </c>
      <c r="C34" s="21">
        <f>C32/('1'!C48/10)</f>
        <v>1.8999518717948718</v>
      </c>
      <c r="D34" s="21">
        <f>D32/('1'!D48/10)</f>
        <v>1.1865044688644688</v>
      </c>
      <c r="E34" s="21">
        <f>E32/('1'!E48/10)</f>
        <v>1.0485388888888889</v>
      </c>
      <c r="F34" s="21">
        <f>F32/('1'!F48/10)</f>
        <v>1.9485092352092352</v>
      </c>
      <c r="G34" s="21">
        <f>G32/('1'!G48/10)</f>
        <v>1.8702410720592539</v>
      </c>
      <c r="H34" s="21">
        <f>H32/('1'!H48/10)</f>
        <v>2.0338516396367634</v>
      </c>
      <c r="I34" s="21">
        <f>I32/('1'!I48/10)</f>
        <v>2.1370355247890935</v>
      </c>
      <c r="J34" s="15"/>
      <c r="K34" s="15"/>
      <c r="L34" s="15"/>
      <c r="M34" s="15"/>
    </row>
    <row r="35" spans="1:13" x14ac:dyDescent="0.25">
      <c r="A35" s="62" t="s">
        <v>96</v>
      </c>
      <c r="B35" s="37">
        <f>'1'!B48/10</f>
        <v>35000000</v>
      </c>
      <c r="C35" s="37">
        <f>'1'!C48/10</f>
        <v>78000000</v>
      </c>
      <c r="D35" s="37">
        <f>'1'!D48/10</f>
        <v>81900000</v>
      </c>
      <c r="E35" s="37">
        <f>'1'!E48/10</f>
        <v>81900000</v>
      </c>
      <c r="F35" s="37">
        <f>'1'!F48/10</f>
        <v>90090000</v>
      </c>
      <c r="G35" s="37">
        <f>'1'!G48/10</f>
        <v>99099000</v>
      </c>
      <c r="H35" s="37">
        <f>'1'!H48/10</f>
        <v>109008900</v>
      </c>
      <c r="I35" s="37">
        <f>'1'!I48/10</f>
        <v>119909790</v>
      </c>
      <c r="J35" s="15"/>
      <c r="K35" s="15"/>
      <c r="L35" s="15"/>
      <c r="M35" s="15"/>
    </row>
    <row r="36" spans="1:13" x14ac:dyDescent="0.25">
      <c r="H36"/>
      <c r="I36"/>
      <c r="J36" s="15"/>
      <c r="K36" s="15"/>
      <c r="L36" s="15"/>
      <c r="M36" s="15"/>
    </row>
    <row r="37" spans="1:13" x14ac:dyDescent="0.25">
      <c r="H37"/>
      <c r="I37"/>
      <c r="J37" s="15"/>
      <c r="K37" s="15"/>
      <c r="L37" s="15"/>
      <c r="M37" s="15"/>
    </row>
    <row r="38" spans="1:13" x14ac:dyDescent="0.25">
      <c r="H38"/>
      <c r="I38"/>
      <c r="J38" s="15"/>
      <c r="K38" s="15"/>
      <c r="L38" s="15"/>
      <c r="M38" s="15"/>
    </row>
    <row r="39" spans="1:13" x14ac:dyDescent="0.25">
      <c r="H39" s="15"/>
      <c r="I39" s="15"/>
      <c r="J39" s="15"/>
      <c r="K39" s="15"/>
      <c r="L39" s="15"/>
      <c r="M39" s="15"/>
    </row>
    <row r="40" spans="1:13" x14ac:dyDescent="0.25">
      <c r="H40" s="15"/>
      <c r="I40" s="15"/>
      <c r="J40" s="15"/>
      <c r="K40" s="15"/>
      <c r="L40" s="15"/>
      <c r="M40" s="15"/>
    </row>
    <row r="41" spans="1:13" x14ac:dyDescent="0.25">
      <c r="H41" s="15"/>
      <c r="I41" s="15"/>
      <c r="J41" s="15"/>
      <c r="K41" s="15"/>
      <c r="L41" s="15"/>
      <c r="M41" s="15"/>
    </row>
    <row r="42" spans="1:13" x14ac:dyDescent="0.25">
      <c r="H42" s="15"/>
      <c r="I42" s="15"/>
      <c r="J42" s="15"/>
      <c r="K42" s="15"/>
      <c r="L42" s="15"/>
      <c r="M42" s="15"/>
    </row>
    <row r="43" spans="1:13" x14ac:dyDescent="0.25">
      <c r="H43" s="15"/>
      <c r="I43" s="15"/>
      <c r="J43" s="15"/>
      <c r="K43" s="15"/>
      <c r="L43" s="15"/>
      <c r="M43" s="15"/>
    </row>
    <row r="44" spans="1:13" x14ac:dyDescent="0.25">
      <c r="H44" s="15"/>
      <c r="I44" s="15"/>
      <c r="J44" s="15"/>
      <c r="K44" s="15"/>
      <c r="L44" s="15"/>
      <c r="M44" s="15"/>
    </row>
    <row r="45" spans="1:13" x14ac:dyDescent="0.25">
      <c r="H45" s="15"/>
      <c r="I45" s="15"/>
      <c r="J45" s="15"/>
      <c r="K45" s="15"/>
      <c r="L45" s="15"/>
      <c r="M45" s="15"/>
    </row>
    <row r="46" spans="1:13" x14ac:dyDescent="0.25">
      <c r="H46" s="15"/>
      <c r="I46" s="15"/>
      <c r="J46" s="15"/>
      <c r="K46" s="15"/>
      <c r="L46" s="15"/>
      <c r="M46" s="15"/>
    </row>
    <row r="47" spans="1:13" x14ac:dyDescent="0.25">
      <c r="H47" s="15"/>
      <c r="I47" s="15"/>
      <c r="J47" s="15"/>
      <c r="K47" s="15"/>
      <c r="L47" s="15"/>
      <c r="M47" s="15"/>
    </row>
    <row r="48" spans="1:13" x14ac:dyDescent="0.25">
      <c r="H48" s="15"/>
      <c r="I48" s="15"/>
      <c r="J48" s="15"/>
      <c r="K48" s="15"/>
      <c r="L48" s="15"/>
      <c r="M48" s="15"/>
    </row>
    <row r="49" spans="1:13" x14ac:dyDescent="0.25">
      <c r="H49" s="15"/>
      <c r="I49" s="15"/>
      <c r="J49" s="15"/>
      <c r="K49" s="15"/>
      <c r="L49" s="15"/>
      <c r="M49" s="15"/>
    </row>
    <row r="50" spans="1:13" x14ac:dyDescent="0.25">
      <c r="H50" s="15"/>
      <c r="I50" s="15"/>
      <c r="J50" s="15"/>
      <c r="K50" s="15"/>
      <c r="L50" s="15"/>
      <c r="M50" s="15"/>
    </row>
    <row r="51" spans="1:13" x14ac:dyDescent="0.25">
      <c r="H51" s="15"/>
      <c r="I51" s="15"/>
      <c r="J51" s="15"/>
      <c r="K51" s="15"/>
      <c r="L51" s="15"/>
      <c r="M51" s="15"/>
    </row>
    <row r="52" spans="1:13" x14ac:dyDescent="0.25">
      <c r="H52" s="15"/>
      <c r="I52" s="15"/>
      <c r="J52" s="15"/>
      <c r="K52" s="15"/>
      <c r="L52" s="15"/>
      <c r="M52" s="15"/>
    </row>
    <row r="53" spans="1:13" x14ac:dyDescent="0.25">
      <c r="H53" s="15"/>
      <c r="I53" s="15"/>
      <c r="J53" s="15"/>
      <c r="K53" s="15"/>
      <c r="L53" s="15"/>
      <c r="M53" s="15"/>
    </row>
    <row r="54" spans="1:13" x14ac:dyDescent="0.25">
      <c r="H54" s="15"/>
      <c r="I54" s="15"/>
      <c r="J54" s="15"/>
      <c r="K54" s="15"/>
      <c r="L54" s="15"/>
      <c r="M54" s="15"/>
    </row>
    <row r="55" spans="1:13" x14ac:dyDescent="0.25">
      <c r="H55" s="15"/>
      <c r="I55" s="15"/>
      <c r="J55" s="15"/>
      <c r="K55" s="15"/>
      <c r="L55" s="15"/>
      <c r="M55" s="15"/>
    </row>
    <row r="56" spans="1:13" x14ac:dyDescent="0.25">
      <c r="H56" s="15"/>
      <c r="I56" s="15"/>
      <c r="J56" s="15"/>
      <c r="K56" s="15"/>
      <c r="L56" s="15"/>
      <c r="M56" s="15"/>
    </row>
    <row r="58" spans="1:13" x14ac:dyDescent="0.25">
      <c r="A58" s="5"/>
      <c r="B58" s="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1"/>
  <sheetViews>
    <sheetView tabSelected="1" workbookViewId="0">
      <pane xSplit="1" ySplit="4" topLeftCell="B32" activePane="bottomRight" state="frozen"/>
      <selection pane="topRight" activeCell="B1" sqref="B1"/>
      <selection pane="bottomLeft" activeCell="A6" sqref="A6"/>
      <selection pane="bottomRight" activeCell="B49" sqref="B49"/>
    </sheetView>
  </sheetViews>
  <sheetFormatPr defaultRowHeight="15" x14ac:dyDescent="0.25"/>
  <cols>
    <col min="1" max="1" width="47.5703125" customWidth="1"/>
    <col min="2" max="2" width="13.42578125" style="26" bestFit="1" customWidth="1"/>
    <col min="3" max="5" width="13.42578125" style="10" bestFit="1" customWidth="1"/>
    <col min="6" max="6" width="14.28515625" style="10" bestFit="1" customWidth="1"/>
    <col min="7" max="7" width="15" style="10" bestFit="1" customWidth="1"/>
    <col min="8" max="9" width="15" style="11" bestFit="1" customWidth="1"/>
    <col min="10" max="10" width="10.28515625" bestFit="1" customWidth="1"/>
  </cols>
  <sheetData>
    <row r="1" spans="1:14" ht="15.75" x14ac:dyDescent="0.25">
      <c r="A1" s="1" t="s">
        <v>12</v>
      </c>
      <c r="B1" s="25"/>
      <c r="C1" s="9"/>
      <c r="D1" s="9"/>
      <c r="E1" s="9"/>
      <c r="F1" s="9"/>
    </row>
    <row r="2" spans="1:14" x14ac:dyDescent="0.25">
      <c r="A2" s="1" t="s">
        <v>106</v>
      </c>
      <c r="B2"/>
      <c r="C2"/>
      <c r="D2"/>
      <c r="E2"/>
      <c r="F2"/>
      <c r="G2"/>
    </row>
    <row r="3" spans="1:14" x14ac:dyDescent="0.25">
      <c r="A3" s="1" t="s">
        <v>72</v>
      </c>
      <c r="B3"/>
      <c r="C3"/>
      <c r="D3"/>
      <c r="E3"/>
      <c r="F3"/>
      <c r="G3"/>
    </row>
    <row r="4" spans="1:14" ht="15.75" x14ac:dyDescent="0.25">
      <c r="A4" s="1"/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  <c r="J4" s="34"/>
    </row>
    <row r="5" spans="1:14" ht="15.75" x14ac:dyDescent="0.25">
      <c r="A5" s="2"/>
      <c r="B5" s="52"/>
      <c r="C5" s="53"/>
      <c r="D5" s="53"/>
      <c r="E5" s="53"/>
      <c r="F5" s="53"/>
      <c r="G5" s="53"/>
      <c r="H5" s="35"/>
      <c r="I5" s="35"/>
    </row>
    <row r="6" spans="1:14" x14ac:dyDescent="0.25">
      <c r="A6" s="60" t="s">
        <v>97</v>
      </c>
      <c r="B6" s="68"/>
      <c r="C6" s="69"/>
      <c r="D6" s="69"/>
      <c r="E6" s="69"/>
      <c r="F6" s="69"/>
      <c r="G6" s="69"/>
      <c r="H6" s="36"/>
      <c r="I6" s="36"/>
    </row>
    <row r="7" spans="1:14" x14ac:dyDescent="0.25">
      <c r="A7" t="s">
        <v>47</v>
      </c>
      <c r="B7" s="68">
        <v>351306294</v>
      </c>
      <c r="C7" s="69">
        <v>590411807</v>
      </c>
      <c r="D7" s="69">
        <v>699004281</v>
      </c>
      <c r="E7" s="36">
        <v>881571209</v>
      </c>
      <c r="F7" s="69">
        <v>1312171429</v>
      </c>
      <c r="G7" s="69">
        <v>1499388105</v>
      </c>
      <c r="H7" s="36">
        <v>1764988539</v>
      </c>
      <c r="I7" s="36">
        <v>2155143442</v>
      </c>
      <c r="J7" s="11"/>
      <c r="K7" s="11"/>
      <c r="L7" s="11"/>
      <c r="M7" s="11"/>
      <c r="N7" s="11"/>
    </row>
    <row r="8" spans="1:14" x14ac:dyDescent="0.25">
      <c r="A8" t="s">
        <v>63</v>
      </c>
      <c r="B8" s="68">
        <v>800178</v>
      </c>
      <c r="C8" s="69"/>
      <c r="D8" s="69"/>
      <c r="E8" s="36"/>
      <c r="F8" s="69"/>
      <c r="G8" s="69"/>
      <c r="H8" s="36"/>
      <c r="I8" s="36"/>
      <c r="J8" s="11"/>
      <c r="K8" s="11"/>
      <c r="L8" s="11"/>
      <c r="M8" s="11"/>
      <c r="N8" s="11"/>
    </row>
    <row r="9" spans="1:14" ht="15.75" x14ac:dyDescent="0.25">
      <c r="A9" s="6" t="s">
        <v>48</v>
      </c>
      <c r="B9" s="68">
        <v>-223851379</v>
      </c>
      <c r="C9" s="69">
        <v>-355742202</v>
      </c>
      <c r="D9" s="69">
        <v>-428814553</v>
      </c>
      <c r="E9" s="36">
        <v>-678249384</v>
      </c>
      <c r="F9" s="69">
        <v>-813630903</v>
      </c>
      <c r="G9" s="69">
        <v>-1119530915</v>
      </c>
      <c r="H9" s="36">
        <v>-1255119939</v>
      </c>
      <c r="I9" s="36">
        <v>-1686905789</v>
      </c>
      <c r="J9" s="11"/>
      <c r="K9" s="11"/>
      <c r="L9" s="11"/>
      <c r="M9" s="11"/>
      <c r="N9" s="11"/>
    </row>
    <row r="10" spans="1:14" ht="15.75" x14ac:dyDescent="0.25">
      <c r="A10" s="6" t="s">
        <v>46</v>
      </c>
      <c r="B10" s="68">
        <v>-65854374</v>
      </c>
      <c r="C10" s="69">
        <v>-58381748</v>
      </c>
      <c r="D10" s="69">
        <v>-69266839</v>
      </c>
      <c r="E10" s="36">
        <v>-30684316</v>
      </c>
      <c r="F10" s="69">
        <v>-15426247</v>
      </c>
      <c r="G10" s="69">
        <v>-35537068</v>
      </c>
      <c r="H10" s="36">
        <v>-40305872</v>
      </c>
      <c r="I10" s="36">
        <v>-49689424</v>
      </c>
      <c r="J10" s="11"/>
      <c r="K10" s="11"/>
      <c r="L10" s="11"/>
      <c r="M10" s="11"/>
      <c r="N10" s="11"/>
    </row>
    <row r="11" spans="1:14" ht="15.75" x14ac:dyDescent="0.25">
      <c r="A11" s="2"/>
      <c r="B11" s="70">
        <f t="shared" ref="B11:G11" si="0">SUM(B7:B10)</f>
        <v>62400719</v>
      </c>
      <c r="C11" s="70">
        <f t="shared" si="0"/>
        <v>176287857</v>
      </c>
      <c r="D11" s="70">
        <f t="shared" si="0"/>
        <v>200922889</v>
      </c>
      <c r="E11" s="70">
        <f t="shared" si="0"/>
        <v>172637509</v>
      </c>
      <c r="F11" s="70">
        <f t="shared" si="0"/>
        <v>483114279</v>
      </c>
      <c r="G11" s="70">
        <f t="shared" si="0"/>
        <v>344320122</v>
      </c>
      <c r="H11" s="70">
        <f t="shared" ref="H11:I11" si="1">SUM(H7:H10)</f>
        <v>469562728</v>
      </c>
      <c r="I11" s="70">
        <f t="shared" si="1"/>
        <v>418548229</v>
      </c>
      <c r="J11" s="11"/>
      <c r="K11" s="11"/>
      <c r="L11" s="11"/>
      <c r="M11" s="11"/>
      <c r="N11" s="11"/>
    </row>
    <row r="12" spans="1:14" ht="15.75" x14ac:dyDescent="0.25">
      <c r="A12" s="2"/>
      <c r="B12" s="70"/>
      <c r="C12" s="71"/>
      <c r="D12" s="71"/>
      <c r="E12" s="71"/>
      <c r="F12" s="71"/>
      <c r="G12" s="71"/>
      <c r="H12" s="71"/>
      <c r="I12" s="71"/>
      <c r="J12" s="11"/>
      <c r="K12" s="11"/>
      <c r="L12" s="11"/>
      <c r="M12" s="11"/>
      <c r="N12" s="11"/>
    </row>
    <row r="13" spans="1:14" x14ac:dyDescent="0.25">
      <c r="A13" s="60" t="s">
        <v>98</v>
      </c>
      <c r="B13" s="68"/>
      <c r="C13" s="69"/>
      <c r="D13" s="69"/>
      <c r="E13" s="69"/>
      <c r="F13" s="69"/>
      <c r="G13" s="69"/>
      <c r="H13" s="69"/>
      <c r="I13" s="69"/>
      <c r="J13" s="11"/>
      <c r="K13" s="11"/>
      <c r="L13" s="11"/>
      <c r="M13" s="11"/>
      <c r="N13" s="11"/>
    </row>
    <row r="14" spans="1:14" x14ac:dyDescent="0.25">
      <c r="A14" s="4" t="s">
        <v>50</v>
      </c>
      <c r="B14" s="68">
        <v>-74141334</v>
      </c>
      <c r="C14" s="69">
        <v>-142282392</v>
      </c>
      <c r="D14" s="69">
        <v>-199113445</v>
      </c>
      <c r="E14" s="69">
        <v>-512267280</v>
      </c>
      <c r="F14" s="69">
        <v>-626950843</v>
      </c>
      <c r="G14" s="69">
        <v>-266134204</v>
      </c>
      <c r="H14" s="69">
        <v>-522624471</v>
      </c>
      <c r="I14" s="69">
        <v>-411519908</v>
      </c>
      <c r="J14" s="11"/>
      <c r="K14" s="11"/>
      <c r="L14" s="11"/>
      <c r="M14" s="11"/>
      <c r="N14" s="11"/>
    </row>
    <row r="15" spans="1:14" x14ac:dyDescent="0.25">
      <c r="A15" s="4" t="s">
        <v>51</v>
      </c>
      <c r="B15" s="68"/>
      <c r="C15" s="69"/>
      <c r="D15" s="69">
        <v>-11200000</v>
      </c>
      <c r="E15" s="69">
        <v>-1179666</v>
      </c>
      <c r="F15" s="69">
        <v>-45554824</v>
      </c>
      <c r="G15" s="69">
        <v>-38570632</v>
      </c>
      <c r="H15" s="69">
        <v>-303000</v>
      </c>
      <c r="I15" s="69"/>
      <c r="J15" s="11"/>
      <c r="K15" s="11"/>
      <c r="L15" s="11"/>
      <c r="M15" s="11"/>
      <c r="N15" s="11"/>
    </row>
    <row r="16" spans="1:14" x14ac:dyDescent="0.25">
      <c r="A16" s="4" t="s">
        <v>52</v>
      </c>
      <c r="B16" s="68"/>
      <c r="C16" s="69"/>
      <c r="D16" s="69"/>
      <c r="E16" s="69"/>
      <c r="F16" s="69">
        <v>-72983845</v>
      </c>
      <c r="G16" s="69">
        <v>9446076</v>
      </c>
      <c r="H16" s="69">
        <v>11477320</v>
      </c>
      <c r="I16" s="69">
        <v>-3714552</v>
      </c>
      <c r="J16" s="11"/>
      <c r="K16" s="11"/>
      <c r="L16" s="11"/>
      <c r="M16" s="11"/>
      <c r="N16" s="11"/>
    </row>
    <row r="17" spans="1:14" x14ac:dyDescent="0.25">
      <c r="A17" s="4" t="s">
        <v>53</v>
      </c>
      <c r="B17" s="68"/>
      <c r="C17" s="69">
        <v>-22100160</v>
      </c>
      <c r="D17" s="69">
        <v>-645475894</v>
      </c>
      <c r="E17" s="69">
        <v>-182182206</v>
      </c>
      <c r="F17" s="69">
        <v>-172459117</v>
      </c>
      <c r="G17" s="69">
        <v>-99062757</v>
      </c>
      <c r="H17" s="69">
        <v>-211166930</v>
      </c>
      <c r="I17" s="69">
        <v>-78763169</v>
      </c>
      <c r="J17" s="11"/>
      <c r="K17" s="11"/>
      <c r="L17" s="11"/>
      <c r="M17" s="11"/>
      <c r="N17" s="11"/>
    </row>
    <row r="18" spans="1:14" x14ac:dyDescent="0.25">
      <c r="A18" s="4" t="s">
        <v>61</v>
      </c>
      <c r="B18" s="68"/>
      <c r="C18" s="69">
        <v>-100000000</v>
      </c>
      <c r="D18" s="69">
        <v>100000000</v>
      </c>
      <c r="E18" s="69"/>
      <c r="F18" s="69"/>
      <c r="G18" s="69"/>
      <c r="H18" s="69"/>
      <c r="I18" s="69"/>
      <c r="J18" s="11"/>
      <c r="K18" s="11"/>
      <c r="L18" s="11"/>
      <c r="M18" s="11"/>
      <c r="N18" s="11"/>
    </row>
    <row r="19" spans="1:14" x14ac:dyDescent="0.25">
      <c r="A19" s="3" t="s">
        <v>54</v>
      </c>
      <c r="B19" s="68"/>
      <c r="C19" s="69">
        <v>-138688486</v>
      </c>
      <c r="D19" s="69"/>
      <c r="E19" s="36"/>
      <c r="F19" s="69">
        <v>-300000</v>
      </c>
      <c r="G19" s="69"/>
      <c r="H19" s="69"/>
      <c r="I19" s="69">
        <v>-15300000</v>
      </c>
      <c r="J19" s="11"/>
      <c r="K19" s="11"/>
      <c r="L19" s="11"/>
      <c r="M19" s="11"/>
      <c r="N19" s="11"/>
    </row>
    <row r="20" spans="1:14" x14ac:dyDescent="0.25">
      <c r="A20" s="3" t="s">
        <v>55</v>
      </c>
      <c r="B20" s="68"/>
      <c r="C20" s="69"/>
      <c r="D20" s="69">
        <v>-369224</v>
      </c>
      <c r="E20" s="36">
        <v>-607378</v>
      </c>
      <c r="F20" s="69">
        <v>-37936680</v>
      </c>
      <c r="G20" s="69"/>
      <c r="H20" s="69"/>
      <c r="I20" s="69"/>
      <c r="J20" s="11"/>
      <c r="K20" s="11"/>
      <c r="L20" s="11"/>
      <c r="M20" s="11"/>
      <c r="N20" s="11"/>
    </row>
    <row r="21" spans="1:14" x14ac:dyDescent="0.25">
      <c r="A21" s="3" t="s">
        <v>64</v>
      </c>
      <c r="B21" s="68"/>
      <c r="C21" s="69"/>
      <c r="D21" s="69"/>
      <c r="E21" s="36"/>
      <c r="F21" s="69"/>
      <c r="G21" s="69">
        <v>43505918</v>
      </c>
      <c r="H21" s="69">
        <v>3337388</v>
      </c>
      <c r="I21" s="69"/>
      <c r="J21" s="11"/>
      <c r="K21" s="11"/>
      <c r="L21" s="11"/>
      <c r="M21" s="11"/>
      <c r="N21" s="11"/>
    </row>
    <row r="22" spans="1:14" x14ac:dyDescent="0.25">
      <c r="A22" s="3" t="s">
        <v>66</v>
      </c>
      <c r="B22" s="68"/>
      <c r="C22" s="69"/>
      <c r="D22" s="69"/>
      <c r="E22" s="36"/>
      <c r="F22" s="69"/>
      <c r="G22" s="69"/>
      <c r="H22" s="69">
        <v>165556569</v>
      </c>
      <c r="I22" s="69"/>
      <c r="J22" s="11"/>
      <c r="K22" s="11"/>
      <c r="L22" s="11"/>
      <c r="M22" s="11"/>
      <c r="N22" s="11"/>
    </row>
    <row r="23" spans="1:14" x14ac:dyDescent="0.25">
      <c r="A23" s="3" t="s">
        <v>67</v>
      </c>
      <c r="B23" s="68"/>
      <c r="C23" s="69"/>
      <c r="D23" s="69"/>
      <c r="E23" s="36"/>
      <c r="F23" s="69"/>
      <c r="G23" s="69"/>
      <c r="H23" s="69">
        <v>850000</v>
      </c>
      <c r="I23" s="69"/>
      <c r="J23" s="11"/>
      <c r="K23" s="11"/>
      <c r="L23" s="11"/>
      <c r="M23" s="11"/>
      <c r="N23" s="11"/>
    </row>
    <row r="24" spans="1:14" x14ac:dyDescent="0.25">
      <c r="A24" s="3" t="s">
        <v>110</v>
      </c>
      <c r="B24" s="68"/>
      <c r="C24" s="69"/>
      <c r="D24" s="69"/>
      <c r="E24" s="36"/>
      <c r="F24" s="69"/>
      <c r="G24" s="69"/>
      <c r="H24" s="69"/>
      <c r="I24" s="69">
        <v>-121500000</v>
      </c>
      <c r="J24" s="11"/>
      <c r="K24" s="11"/>
      <c r="L24" s="11"/>
      <c r="M24" s="11"/>
      <c r="N24" s="11"/>
    </row>
    <row r="25" spans="1:14" x14ac:dyDescent="0.25">
      <c r="A25" s="3" t="s">
        <v>65</v>
      </c>
      <c r="B25" s="68"/>
      <c r="C25" s="69"/>
      <c r="D25" s="69"/>
      <c r="E25" s="36"/>
      <c r="F25" s="69"/>
      <c r="G25" s="69"/>
      <c r="H25" s="69">
        <v>-103780225</v>
      </c>
      <c r="I25" s="69">
        <v>-32631853</v>
      </c>
      <c r="J25" s="11"/>
      <c r="K25" s="11"/>
      <c r="L25" s="11"/>
      <c r="M25" s="11"/>
      <c r="N25" s="11"/>
    </row>
    <row r="26" spans="1:14" x14ac:dyDescent="0.25">
      <c r="A26" s="3" t="s">
        <v>49</v>
      </c>
      <c r="B26" s="68">
        <v>-132546434</v>
      </c>
      <c r="C26" s="69"/>
      <c r="D26" s="69">
        <v>-56006476</v>
      </c>
      <c r="E26" s="36">
        <v>74968013</v>
      </c>
      <c r="F26" s="69">
        <v>117231096</v>
      </c>
      <c r="G26" s="69">
        <v>-598759145</v>
      </c>
      <c r="H26" s="69">
        <v>149837008</v>
      </c>
      <c r="I26" s="69">
        <v>217475960</v>
      </c>
      <c r="J26" s="11"/>
      <c r="K26" s="11"/>
      <c r="L26" s="11"/>
      <c r="M26" s="11"/>
      <c r="N26" s="11"/>
    </row>
    <row r="27" spans="1:14" x14ac:dyDescent="0.25">
      <c r="A27" s="1"/>
      <c r="B27" s="70">
        <f t="shared" ref="B27:I27" si="2">SUM(B14:B26)</f>
        <v>-206687768</v>
      </c>
      <c r="C27" s="70">
        <f t="shared" si="2"/>
        <v>-403071038</v>
      </c>
      <c r="D27" s="71">
        <f t="shared" si="2"/>
        <v>-812165039</v>
      </c>
      <c r="E27" s="71">
        <f t="shared" si="2"/>
        <v>-621268517</v>
      </c>
      <c r="F27" s="71">
        <f t="shared" si="2"/>
        <v>-838954213</v>
      </c>
      <c r="G27" s="71">
        <f t="shared" si="2"/>
        <v>-949574744</v>
      </c>
      <c r="H27" s="71">
        <f t="shared" si="2"/>
        <v>-506816341</v>
      </c>
      <c r="I27" s="71">
        <f t="shared" si="2"/>
        <v>-445953522</v>
      </c>
      <c r="J27" s="11"/>
      <c r="K27" s="11"/>
      <c r="L27" s="11"/>
      <c r="M27" s="11"/>
      <c r="N27" s="11"/>
    </row>
    <row r="28" spans="1:14" x14ac:dyDescent="0.25">
      <c r="B28" s="68"/>
      <c r="C28" s="69"/>
      <c r="D28" s="69"/>
      <c r="E28" s="69"/>
      <c r="F28" s="69"/>
      <c r="G28" s="69"/>
      <c r="H28" s="69"/>
      <c r="I28" s="69"/>
      <c r="J28" s="11"/>
      <c r="K28" s="11"/>
      <c r="L28" s="11"/>
      <c r="M28" s="11"/>
      <c r="N28" s="11"/>
    </row>
    <row r="29" spans="1:14" x14ac:dyDescent="0.25">
      <c r="A29" s="60" t="s">
        <v>99</v>
      </c>
      <c r="B29" s="68"/>
      <c r="C29" s="69"/>
      <c r="D29" s="68"/>
      <c r="E29" s="68"/>
      <c r="F29" s="69"/>
      <c r="G29" s="69"/>
      <c r="H29" s="69"/>
      <c r="I29" s="69"/>
      <c r="J29" s="11"/>
      <c r="K29" s="11"/>
      <c r="L29" s="11"/>
      <c r="M29" s="11"/>
      <c r="N29" s="11"/>
    </row>
    <row r="30" spans="1:14" x14ac:dyDescent="0.25">
      <c r="A30" s="4" t="s">
        <v>57</v>
      </c>
      <c r="B30" s="68">
        <v>-5372394</v>
      </c>
      <c r="C30" s="69">
        <v>-6372281</v>
      </c>
      <c r="D30" s="68">
        <v>-6221266</v>
      </c>
      <c r="E30" s="68">
        <v>-6277951</v>
      </c>
      <c r="F30" s="69">
        <v>35966246</v>
      </c>
      <c r="G30" s="69">
        <v>-11739471</v>
      </c>
      <c r="H30" s="69">
        <v>-20162076</v>
      </c>
      <c r="I30" s="69">
        <v>-33328539</v>
      </c>
      <c r="J30" s="11"/>
      <c r="K30" s="11"/>
      <c r="L30" s="11"/>
      <c r="M30" s="11"/>
      <c r="N30" s="11"/>
    </row>
    <row r="31" spans="1:14" x14ac:dyDescent="0.25">
      <c r="A31" s="4" t="s">
        <v>58</v>
      </c>
      <c r="B31" s="68">
        <v>188753264</v>
      </c>
      <c r="C31" s="69">
        <v>15296234</v>
      </c>
      <c r="D31" s="68">
        <v>784469271</v>
      </c>
      <c r="E31" s="68">
        <v>368350889</v>
      </c>
      <c r="F31" s="69">
        <v>503909380</v>
      </c>
      <c r="G31" s="69">
        <v>918013261</v>
      </c>
      <c r="H31" s="69">
        <v>296554034</v>
      </c>
      <c r="I31" s="69">
        <v>298694290</v>
      </c>
      <c r="J31" s="11"/>
      <c r="K31" s="11"/>
      <c r="L31" s="11"/>
      <c r="M31" s="11"/>
      <c r="N31" s="11"/>
    </row>
    <row r="32" spans="1:14" x14ac:dyDescent="0.25">
      <c r="A32" s="4" t="s">
        <v>59</v>
      </c>
      <c r="B32" s="68"/>
      <c r="C32" s="69"/>
      <c r="D32" s="68">
        <v>-78000000</v>
      </c>
      <c r="E32" s="68">
        <v>-81900000</v>
      </c>
      <c r="F32" s="69"/>
      <c r="G32" s="69"/>
      <c r="H32" s="69"/>
      <c r="I32" s="69"/>
      <c r="J32" s="11"/>
      <c r="K32" s="11"/>
      <c r="L32" s="11"/>
      <c r="M32" s="11"/>
      <c r="N32" s="11"/>
    </row>
    <row r="33" spans="1:14" x14ac:dyDescent="0.25">
      <c r="A33" s="4" t="s">
        <v>30</v>
      </c>
      <c r="B33" s="68"/>
      <c r="C33" s="69">
        <v>408766054</v>
      </c>
      <c r="D33" s="68"/>
      <c r="E33" s="68"/>
      <c r="F33" s="69"/>
      <c r="G33" s="69"/>
      <c r="H33" s="69"/>
      <c r="I33" s="69"/>
      <c r="J33" s="11"/>
      <c r="K33" s="11"/>
      <c r="L33" s="11"/>
      <c r="M33" s="11"/>
      <c r="N33" s="11"/>
    </row>
    <row r="34" spans="1:14" x14ac:dyDescent="0.25">
      <c r="A34" s="4" t="s">
        <v>109</v>
      </c>
      <c r="B34" s="68"/>
      <c r="C34" s="69"/>
      <c r="D34" s="68"/>
      <c r="E34" s="68"/>
      <c r="F34" s="69"/>
      <c r="G34" s="69"/>
      <c r="H34" s="69"/>
      <c r="I34" s="69">
        <v>-234960</v>
      </c>
      <c r="J34" s="11"/>
      <c r="K34" s="11"/>
      <c r="L34" s="11"/>
      <c r="M34" s="11"/>
      <c r="N34" s="11"/>
    </row>
    <row r="35" spans="1:14" x14ac:dyDescent="0.25">
      <c r="A35" s="4" t="s">
        <v>111</v>
      </c>
      <c r="B35" s="68"/>
      <c r="C35" s="69"/>
      <c r="D35" s="68"/>
      <c r="E35" s="68"/>
      <c r="F35" s="69"/>
      <c r="G35" s="69"/>
      <c r="H35" s="69"/>
      <c r="I35" s="69">
        <v>-121898</v>
      </c>
      <c r="J35" s="11"/>
      <c r="K35" s="11"/>
      <c r="L35" s="11"/>
      <c r="M35" s="11"/>
      <c r="N35" s="11"/>
    </row>
    <row r="36" spans="1:14" x14ac:dyDescent="0.25">
      <c r="A36" s="4" t="s">
        <v>60</v>
      </c>
      <c r="B36" s="68"/>
      <c r="C36" s="69"/>
      <c r="D36" s="68"/>
      <c r="E36" s="68">
        <v>12500000</v>
      </c>
      <c r="F36" s="69"/>
      <c r="G36" s="69"/>
      <c r="H36" s="69"/>
      <c r="I36" s="69"/>
      <c r="J36" s="11"/>
      <c r="K36" s="11"/>
      <c r="L36" s="11"/>
      <c r="M36" s="11"/>
      <c r="N36" s="11"/>
    </row>
    <row r="37" spans="1:14" x14ac:dyDescent="0.25">
      <c r="A37" s="4" t="s">
        <v>62</v>
      </c>
      <c r="B37" s="68"/>
      <c r="C37" s="69">
        <v>300000000</v>
      </c>
      <c r="D37" s="68">
        <v>500</v>
      </c>
      <c r="E37" s="68"/>
      <c r="F37" s="69"/>
      <c r="G37" s="69"/>
      <c r="H37" s="69"/>
      <c r="I37" s="69">
        <v>550000000</v>
      </c>
      <c r="J37" s="11"/>
      <c r="K37" s="11"/>
      <c r="L37" s="11"/>
      <c r="M37" s="11"/>
      <c r="N37" s="11"/>
    </row>
    <row r="38" spans="1:14" x14ac:dyDescent="0.25">
      <c r="A38" s="4" t="s">
        <v>56</v>
      </c>
      <c r="B38" s="68">
        <v>-38775702</v>
      </c>
      <c r="C38" s="69">
        <v>-70741354</v>
      </c>
      <c r="D38" s="68">
        <v>-89540165</v>
      </c>
      <c r="E38" s="68">
        <v>-170263268</v>
      </c>
      <c r="F38" s="69">
        <v>-247796255</v>
      </c>
      <c r="G38" s="69">
        <v>-261486075</v>
      </c>
      <c r="H38" s="69">
        <v>-298674822</v>
      </c>
      <c r="I38" s="69">
        <v>-432008901</v>
      </c>
      <c r="J38" s="11"/>
      <c r="K38" s="11"/>
      <c r="L38" s="11"/>
      <c r="M38" s="11"/>
      <c r="N38" s="11"/>
    </row>
    <row r="39" spans="1:14" x14ac:dyDescent="0.25">
      <c r="A39" s="1"/>
      <c r="B39" s="72">
        <f t="shared" ref="B39:G39" si="3">SUM(B30:B38)</f>
        <v>144605168</v>
      </c>
      <c r="C39" s="72">
        <f t="shared" si="3"/>
        <v>646948653</v>
      </c>
      <c r="D39" s="72">
        <f t="shared" si="3"/>
        <v>610708340</v>
      </c>
      <c r="E39" s="72">
        <f t="shared" si="3"/>
        <v>122409670</v>
      </c>
      <c r="F39" s="72">
        <f t="shared" si="3"/>
        <v>292079371</v>
      </c>
      <c r="G39" s="72">
        <f t="shared" si="3"/>
        <v>644787715</v>
      </c>
      <c r="H39" s="72">
        <f t="shared" ref="H39:I39" si="4">SUM(H30:H38)</f>
        <v>-22282864</v>
      </c>
      <c r="I39" s="72">
        <f t="shared" si="4"/>
        <v>382999992</v>
      </c>
      <c r="J39" s="11"/>
      <c r="K39" s="11"/>
      <c r="L39" s="11"/>
      <c r="M39" s="11"/>
      <c r="N39" s="11"/>
    </row>
    <row r="40" spans="1:14" x14ac:dyDescent="0.25">
      <c r="B40" s="68"/>
      <c r="C40" s="69"/>
      <c r="D40" s="68"/>
      <c r="E40" s="68"/>
      <c r="F40" s="69"/>
      <c r="G40" s="69"/>
      <c r="H40" s="69"/>
      <c r="I40" s="69"/>
      <c r="J40" s="11"/>
      <c r="K40" s="11"/>
      <c r="L40" s="11"/>
      <c r="M40" s="11"/>
      <c r="N40" s="11"/>
    </row>
    <row r="41" spans="1:14" x14ac:dyDescent="0.25">
      <c r="A41" s="1" t="s">
        <v>100</v>
      </c>
      <c r="B41" s="70">
        <f t="shared" ref="B41:I41" si="5">SUM(B11,B27,B39)</f>
        <v>318119</v>
      </c>
      <c r="C41" s="70">
        <f t="shared" si="5"/>
        <v>420165472</v>
      </c>
      <c r="D41" s="71">
        <f t="shared" si="5"/>
        <v>-533810</v>
      </c>
      <c r="E41" s="71">
        <f t="shared" si="5"/>
        <v>-326221338</v>
      </c>
      <c r="F41" s="71">
        <f t="shared" si="5"/>
        <v>-63760563</v>
      </c>
      <c r="G41" s="71">
        <f t="shared" si="5"/>
        <v>39533093</v>
      </c>
      <c r="H41" s="71">
        <f t="shared" si="5"/>
        <v>-59536477</v>
      </c>
      <c r="I41" s="71">
        <f t="shared" si="5"/>
        <v>355594699</v>
      </c>
      <c r="J41" s="11"/>
      <c r="K41" s="11"/>
      <c r="L41" s="11"/>
      <c r="M41" s="11"/>
      <c r="N41" s="11"/>
    </row>
    <row r="42" spans="1:14" x14ac:dyDescent="0.25">
      <c r="A42" s="62" t="s">
        <v>101</v>
      </c>
      <c r="B42" s="68">
        <v>446505</v>
      </c>
      <c r="C42" s="69">
        <v>4881851</v>
      </c>
      <c r="D42" s="68">
        <v>425047323</v>
      </c>
      <c r="E42" s="68">
        <v>424513513</v>
      </c>
      <c r="F42" s="69">
        <v>98292175</v>
      </c>
      <c r="G42" s="69">
        <v>34531612</v>
      </c>
      <c r="H42" s="69">
        <v>74064704</v>
      </c>
      <c r="I42" s="69">
        <v>14528227</v>
      </c>
      <c r="J42" s="11"/>
      <c r="K42" s="11"/>
      <c r="L42" s="11"/>
      <c r="M42" s="11"/>
      <c r="N42" s="11"/>
    </row>
    <row r="43" spans="1:14" x14ac:dyDescent="0.25">
      <c r="A43" s="60" t="s">
        <v>102</v>
      </c>
      <c r="B43" s="70">
        <f>SUM(B41:B42)</f>
        <v>764624</v>
      </c>
      <c r="C43" s="71">
        <f t="shared" ref="C43:G43" si="6">SUM(C41:C42)</f>
        <v>425047323</v>
      </c>
      <c r="D43" s="71">
        <f t="shared" si="6"/>
        <v>424513513</v>
      </c>
      <c r="E43" s="71">
        <f t="shared" si="6"/>
        <v>98292175</v>
      </c>
      <c r="F43" s="71">
        <f t="shared" si="6"/>
        <v>34531612</v>
      </c>
      <c r="G43" s="71">
        <f t="shared" si="6"/>
        <v>74064705</v>
      </c>
      <c r="H43" s="71">
        <f t="shared" ref="H43:I43" si="7">SUM(H41:H42)</f>
        <v>14528227</v>
      </c>
      <c r="I43" s="71">
        <f t="shared" si="7"/>
        <v>370122926</v>
      </c>
      <c r="J43" s="11"/>
      <c r="K43" s="11"/>
      <c r="L43" s="11"/>
      <c r="M43" s="11"/>
      <c r="N43" s="11"/>
    </row>
    <row r="44" spans="1:14" x14ac:dyDescent="0.25">
      <c r="B44" s="30"/>
      <c r="C44" s="31"/>
      <c r="D44" s="30"/>
      <c r="E44" s="30"/>
      <c r="F44" s="31"/>
      <c r="G44" s="31"/>
      <c r="H44" s="31"/>
      <c r="I44" s="31"/>
      <c r="J44" s="11"/>
      <c r="K44" s="11"/>
      <c r="L44" s="11"/>
      <c r="M44" s="11"/>
      <c r="N44" s="11"/>
    </row>
    <row r="45" spans="1:14" x14ac:dyDescent="0.25">
      <c r="A45" s="60" t="s">
        <v>103</v>
      </c>
      <c r="B45" s="27">
        <f>B11/('1'!B48/10)</f>
        <v>1.7828776857142856</v>
      </c>
      <c r="C45" s="16">
        <f>C11/('1'!C48/10)</f>
        <v>2.2601007307692309</v>
      </c>
      <c r="D45" s="16">
        <f>D11/('1'!D48/10)</f>
        <v>2.4532709279609279</v>
      </c>
      <c r="E45" s="16">
        <f>E11/('1'!E48/10)</f>
        <v>2.1079060927960929</v>
      </c>
      <c r="F45" s="16">
        <f>F11/('1'!F48/10)</f>
        <v>5.3625738594738595</v>
      </c>
      <c r="G45" s="16">
        <f>G11/('1'!G48/10)</f>
        <v>3.474506523779251</v>
      </c>
      <c r="H45" s="16">
        <f>H11/('1'!H48/10)</f>
        <v>4.3075632173152831</v>
      </c>
      <c r="I45" s="16">
        <f>I11/('1'!I48/10)</f>
        <v>3.4905259111870683</v>
      </c>
      <c r="J45" s="11"/>
      <c r="K45" s="11"/>
      <c r="L45" s="11"/>
      <c r="M45" s="11"/>
      <c r="N45" s="11"/>
    </row>
    <row r="46" spans="1:14" x14ac:dyDescent="0.25">
      <c r="A46" s="60" t="s">
        <v>104</v>
      </c>
      <c r="B46" s="63">
        <f>'1'!B48/10</f>
        <v>35000000</v>
      </c>
      <c r="C46" s="63">
        <f>'1'!C48/10</f>
        <v>78000000</v>
      </c>
      <c r="D46" s="63">
        <f>'1'!D48/10</f>
        <v>81900000</v>
      </c>
      <c r="E46" s="63">
        <f>'1'!E48/10</f>
        <v>81900000</v>
      </c>
      <c r="F46" s="63">
        <f>'1'!F48/10</f>
        <v>90090000</v>
      </c>
      <c r="G46" s="63">
        <f>'1'!G48/10</f>
        <v>99099000</v>
      </c>
      <c r="H46" s="63">
        <f>'1'!H48/10</f>
        <v>109008900</v>
      </c>
      <c r="I46" s="63">
        <f>'1'!I48/10</f>
        <v>119909790</v>
      </c>
      <c r="J46" s="11"/>
      <c r="K46" s="11"/>
      <c r="L46" s="11"/>
      <c r="M46" s="11"/>
      <c r="N46" s="11"/>
    </row>
    <row r="47" spans="1:14" ht="15.75" x14ac:dyDescent="0.25">
      <c r="A47" s="2"/>
      <c r="B47" s="28"/>
      <c r="C47" s="29"/>
      <c r="D47" s="29"/>
      <c r="E47" s="29"/>
      <c r="F47" s="29"/>
      <c r="G47" s="29"/>
      <c r="H47" s="15"/>
      <c r="I47" s="15"/>
      <c r="J47" s="11"/>
      <c r="K47" s="11"/>
      <c r="L47" s="11"/>
      <c r="M47" s="11"/>
      <c r="N47" s="11"/>
    </row>
    <row r="48" spans="1:14" x14ac:dyDescent="0.25">
      <c r="B48" s="32"/>
      <c r="C48" s="33"/>
      <c r="D48" s="33"/>
      <c r="E48" s="33"/>
      <c r="F48" s="33"/>
      <c r="G48" s="33"/>
      <c r="H48" s="15"/>
      <c r="I48" s="15"/>
      <c r="J48" s="11"/>
      <c r="K48" s="11"/>
      <c r="L48" s="11"/>
      <c r="M48" s="11"/>
      <c r="N48" s="11"/>
    </row>
    <row r="49" spans="2:14" x14ac:dyDescent="0.25">
      <c r="B49" s="32"/>
      <c r="C49" s="33"/>
      <c r="D49" s="33"/>
      <c r="E49" s="33"/>
      <c r="F49" s="33"/>
      <c r="G49" s="33"/>
      <c r="H49" s="15"/>
      <c r="I49" s="15"/>
      <c r="J49" s="11"/>
      <c r="K49" s="11"/>
      <c r="L49" s="11"/>
      <c r="M49" s="11"/>
      <c r="N49" s="11"/>
    </row>
    <row r="50" spans="2:14" x14ac:dyDescent="0.25">
      <c r="B50" s="32"/>
      <c r="C50" s="33"/>
      <c r="D50" s="33"/>
      <c r="E50" s="33"/>
      <c r="F50" s="33"/>
      <c r="G50" s="33"/>
      <c r="H50" s="15"/>
      <c r="I50" s="15"/>
      <c r="J50" s="11"/>
      <c r="K50" s="11"/>
      <c r="L50" s="11"/>
      <c r="M50" s="11"/>
      <c r="N50" s="11"/>
    </row>
    <row r="51" spans="2:14" x14ac:dyDescent="0.25">
      <c r="B51" s="32"/>
      <c r="C51" s="33"/>
      <c r="D51" s="33"/>
      <c r="E51" s="33"/>
      <c r="F51" s="33"/>
      <c r="G51" s="33"/>
      <c r="H51" s="15"/>
      <c r="I51" s="15"/>
      <c r="J51" s="11"/>
      <c r="K51" s="11"/>
      <c r="L51" s="11"/>
      <c r="M51" s="11"/>
      <c r="N5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5" sqref="A5:A11"/>
    </sheetView>
  </sheetViews>
  <sheetFormatPr defaultRowHeight="15" x14ac:dyDescent="0.25"/>
  <cols>
    <col min="1" max="1" width="36.5703125" bestFit="1" customWidth="1"/>
  </cols>
  <sheetData>
    <row r="1" spans="1:9" ht="15.75" x14ac:dyDescent="0.25">
      <c r="A1" s="1" t="s">
        <v>12</v>
      </c>
      <c r="B1" s="25"/>
      <c r="C1" s="9"/>
      <c r="D1" s="9"/>
      <c r="E1" s="9"/>
      <c r="F1" s="9"/>
      <c r="G1" s="10"/>
      <c r="H1" s="11"/>
      <c r="I1" s="11"/>
    </row>
    <row r="2" spans="1:9" x14ac:dyDescent="0.25">
      <c r="A2" s="1" t="s">
        <v>71</v>
      </c>
    </row>
    <row r="3" spans="1:9" x14ac:dyDescent="0.25">
      <c r="A3" s="1" t="s">
        <v>72</v>
      </c>
    </row>
    <row r="4" spans="1:9" x14ac:dyDescent="0.25">
      <c r="A4" s="1"/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</row>
    <row r="5" spans="1:9" x14ac:dyDescent="0.25">
      <c r="A5" t="s">
        <v>73</v>
      </c>
      <c r="B5" s="55">
        <f>'2'!B32/'1'!B24</f>
        <v>3.2680235636441034E-2</v>
      </c>
      <c r="C5" s="55">
        <f>'2'!C32/'1'!C24</f>
        <v>5.6687324558470656E-2</v>
      </c>
      <c r="D5" s="55">
        <f>'2'!D32/'1'!D24</f>
        <v>2.8245542625398686E-2</v>
      </c>
      <c r="E5" s="55">
        <f>'2'!E32/'1'!E24</f>
        <v>2.1433659972642499E-2</v>
      </c>
      <c r="F5" s="55">
        <f>'2'!F32/'1'!F24</f>
        <v>3.4799287056162934E-2</v>
      </c>
      <c r="G5" s="55">
        <f>'2'!G32/'1'!G24</f>
        <v>3.0986780145949279E-2</v>
      </c>
      <c r="H5" s="55">
        <f>'2'!H32/'1'!H24</f>
        <v>3.3585750630215017E-2</v>
      </c>
    </row>
    <row r="6" spans="1:9" x14ac:dyDescent="0.25">
      <c r="A6" t="s">
        <v>74</v>
      </c>
      <c r="B6" s="55">
        <f>'2'!B32/'1'!B52</f>
        <v>4.706990028115287E-2</v>
      </c>
      <c r="C6" s="55">
        <f>'2'!C32/'1'!C52</f>
        <v>7.4271716537678181E-2</v>
      </c>
      <c r="D6" s="55">
        <f>'2'!D32/'1'!D52</f>
        <v>5.1466304347485857E-2</v>
      </c>
      <c r="E6" s="55">
        <f>'2'!E32/'1'!E52</f>
        <v>4.4501628043282164E-2</v>
      </c>
      <c r="F6" s="55">
        <f>'2'!F32/'1'!F52</f>
        <v>8.5779945969410992E-2</v>
      </c>
      <c r="G6" s="55">
        <f>'2'!G32/'1'!G52</f>
        <v>8.4263589748671514E-2</v>
      </c>
      <c r="H6" s="55">
        <f>'2'!H32/'1'!H52</f>
        <v>9.1167281606160139E-2</v>
      </c>
    </row>
    <row r="7" spans="1:9" x14ac:dyDescent="0.25">
      <c r="A7" t="s">
        <v>69</v>
      </c>
      <c r="B7" s="54">
        <f>('1'!B30+'1'!B33+'1'!B32)/'1'!B52</f>
        <v>6.2875967326509671E-2</v>
      </c>
      <c r="C7" s="54">
        <f>('1'!C30+'1'!C33+'1'!C32)/'1'!C52</f>
        <v>2.5635484214821425E-2</v>
      </c>
      <c r="D7" s="54">
        <f>('1'!D30+'1'!D33+'1'!D32)/'1'!D52</f>
        <v>0.22895093619001239</v>
      </c>
      <c r="E7" s="54">
        <f>('1'!E30+'1'!E33+'1'!E32)/'1'!E52</f>
        <v>0.36960308086561777</v>
      </c>
      <c r="F7" s="54">
        <f>('1'!F30+'1'!F33+'1'!F32)/'1'!F52</f>
        <v>0.56540074226121328</v>
      </c>
      <c r="G7" s="54">
        <f>('1'!G30+'1'!G33+'1'!G32)/'1'!G52</f>
        <v>0.70457072960223643</v>
      </c>
      <c r="H7" s="54">
        <f>('1'!H30+'1'!H33+'1'!H32)/'1'!H52</f>
        <v>0.85097314355977227</v>
      </c>
    </row>
    <row r="8" spans="1:9" x14ac:dyDescent="0.25">
      <c r="A8" t="s">
        <v>68</v>
      </c>
      <c r="B8" s="54">
        <f>'1'!B23/'1'!B44</f>
        <v>1.0422866985918851</v>
      </c>
      <c r="C8" s="54">
        <f>'1'!C23/'1'!C44</f>
        <v>2.3859840383306721</v>
      </c>
      <c r="D8" s="54">
        <f>'1'!D23/'1'!D44</f>
        <v>1.3608017731007698</v>
      </c>
      <c r="E8" s="54">
        <f>'1'!E23/'1'!E44</f>
        <v>1.0312492458815985</v>
      </c>
      <c r="F8" s="54">
        <f>'1'!F23/'1'!F44</f>
        <v>0.8626474913037816</v>
      </c>
      <c r="G8" s="54">
        <f>'1'!G23/'1'!G44</f>
        <v>0.9933578906890439</v>
      </c>
      <c r="H8" s="54">
        <f>'1'!H23/'1'!H44</f>
        <v>1.1763321375524829</v>
      </c>
    </row>
    <row r="9" spans="1:9" x14ac:dyDescent="0.25">
      <c r="A9" t="s">
        <v>75</v>
      </c>
      <c r="B9" s="55">
        <f>'2'!B32/'2'!B6</f>
        <v>0.13044390423766988</v>
      </c>
      <c r="C9" s="55">
        <f>'2'!C32/'2'!C6</f>
        <v>0.23685621483354286</v>
      </c>
      <c r="D9" s="55">
        <f>'2'!D32/'2'!D6</f>
        <v>0.14799126682211974</v>
      </c>
      <c r="E9" s="55">
        <f>'2'!E32/'2'!E6</f>
        <v>0.11057019388981797</v>
      </c>
      <c r="F9" s="55">
        <f>'2'!F32/'2'!F6</f>
        <v>0.122965175069476</v>
      </c>
      <c r="G9" s="55">
        <f>'2'!G32/'2'!G6</f>
        <v>0.12139769360782121</v>
      </c>
      <c r="H9" s="55">
        <f>'2'!H32/'2'!H6</f>
        <v>0.11849989655735259</v>
      </c>
    </row>
    <row r="10" spans="1:9" x14ac:dyDescent="0.25">
      <c r="A10" t="s">
        <v>70</v>
      </c>
      <c r="B10" s="55">
        <f>'2'!B15/'2'!B6</f>
        <v>0.32235662990588121</v>
      </c>
      <c r="C10" s="55">
        <f>'2'!C15/'2'!C6</f>
        <v>0.33697319647839458</v>
      </c>
      <c r="D10" s="55">
        <f>'2'!D15/'2'!D6</f>
        <v>0.30272406687616588</v>
      </c>
      <c r="E10" s="55">
        <f>'2'!E15/'2'!E6</f>
        <v>0.37697752958087505</v>
      </c>
      <c r="F10" s="55">
        <f>'2'!F15/'2'!F6</f>
        <v>0.33765400269194806</v>
      </c>
      <c r="G10" s="55">
        <f>'2'!G15/'2'!G6</f>
        <v>0.33515702313687934</v>
      </c>
      <c r="H10" s="55">
        <f>'2'!H15/'2'!H6</f>
        <v>0.3425925065551122</v>
      </c>
    </row>
    <row r="11" spans="1:9" x14ac:dyDescent="0.25">
      <c r="A11" t="s">
        <v>76</v>
      </c>
      <c r="B11" s="55">
        <f>'2'!B32/('1'!B52+'1'!B30+'1'!B32+'1'!B33)</f>
        <v>4.4285412153545527E-2</v>
      </c>
      <c r="C11" s="55">
        <f>'2'!C32/('1'!C52+'1'!C30+'1'!C32+'1'!C33)</f>
        <v>7.2415314876256576E-2</v>
      </c>
      <c r="D11" s="55">
        <f>'2'!D32/('1'!D52+'1'!D30+'1'!D32+'1'!D33)</f>
        <v>4.1878241703482026E-2</v>
      </c>
      <c r="E11" s="55">
        <f>'2'!E32/('1'!E52+'1'!E30+'1'!E32+'1'!E33)</f>
        <v>3.2492353927209484E-2</v>
      </c>
      <c r="F11" s="55">
        <f>'2'!F32/('1'!F52+'1'!F30+'1'!F32+'1'!F33)</f>
        <v>5.4797435349048261E-2</v>
      </c>
      <c r="G11" s="55">
        <f>'2'!G32/('1'!G52+'1'!G30+'1'!G32+'1'!G33)</f>
        <v>4.9433906311611091E-2</v>
      </c>
      <c r="H11" s="55">
        <f>'2'!H32/('1'!H52+'1'!H30+'1'!H32+'1'!H33)</f>
        <v>4.9253703071470915E-2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2020-04-11T14:58:33Z</dcterms:modified>
</cp:coreProperties>
</file>