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10695" windowHeight="6570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38" i="1"/>
  <c r="H27" i="3"/>
  <c r="H21" i="3"/>
  <c r="H11" i="3"/>
  <c r="H25" i="2"/>
  <c r="H19" i="2"/>
  <c r="H9" i="2"/>
  <c r="H7" i="2"/>
  <c r="H30" i="1"/>
  <c r="H37" i="1" s="1"/>
  <c r="H21" i="1"/>
  <c r="H9" i="1"/>
  <c r="H14" i="1" s="1"/>
  <c r="H22" i="3" l="1"/>
  <c r="H24" i="3" s="1"/>
  <c r="H26" i="3"/>
  <c r="H12" i="2"/>
  <c r="H16" i="2" s="1"/>
  <c r="H18" i="2" s="1"/>
  <c r="H22" i="2" s="1"/>
  <c r="H24" i="2" s="1"/>
  <c r="H35" i="1"/>
  <c r="C27" i="3"/>
  <c r="D27" i="3"/>
  <c r="E27" i="3"/>
  <c r="F27" i="3"/>
  <c r="G27" i="3"/>
  <c r="B27" i="3"/>
  <c r="C11" i="3"/>
  <c r="D11" i="3"/>
  <c r="E11" i="3"/>
  <c r="F11" i="3"/>
  <c r="G11" i="3"/>
  <c r="B11" i="3"/>
  <c r="C25" i="2"/>
  <c r="D25" i="2"/>
  <c r="E25" i="2"/>
  <c r="F25" i="2"/>
  <c r="G25" i="2"/>
  <c r="B25" i="2"/>
  <c r="C38" i="1"/>
  <c r="D38" i="1"/>
  <c r="E38" i="1"/>
  <c r="F38" i="1"/>
  <c r="B38" i="1"/>
  <c r="B30" i="1"/>
  <c r="C30" i="1"/>
  <c r="D30" i="1"/>
  <c r="E30" i="1"/>
  <c r="F30" i="1"/>
  <c r="G30" i="1"/>
  <c r="C37" i="1" l="1"/>
  <c r="D37" i="1"/>
  <c r="E37" i="1"/>
  <c r="F37" i="1"/>
  <c r="G37" i="1"/>
  <c r="B37" i="1"/>
  <c r="G21" i="3"/>
  <c r="C7" i="2"/>
  <c r="D7" i="2"/>
  <c r="E7" i="2"/>
  <c r="F7" i="2"/>
  <c r="G7" i="2"/>
  <c r="G12" i="2" s="1"/>
  <c r="G16" i="2" s="1"/>
  <c r="G18" i="2" s="1"/>
  <c r="B7" i="2"/>
  <c r="G19" i="2"/>
  <c r="G9" i="2"/>
  <c r="G21" i="1"/>
  <c r="G35" i="1" s="1"/>
  <c r="G9" i="1"/>
  <c r="G14" i="1" s="1"/>
  <c r="G22" i="3" l="1"/>
  <c r="G24" i="3" s="1"/>
  <c r="G26" i="3"/>
  <c r="G22" i="2"/>
  <c r="G24" i="2" s="1"/>
  <c r="F9" i="5" l="1"/>
  <c r="F6" i="5"/>
  <c r="F21" i="3"/>
  <c r="E21" i="3"/>
  <c r="D21" i="3"/>
  <c r="C21" i="3"/>
  <c r="B21" i="3"/>
  <c r="F19" i="2"/>
  <c r="E19" i="2"/>
  <c r="D19" i="2"/>
  <c r="C19" i="2"/>
  <c r="B19" i="2"/>
  <c r="F9" i="2"/>
  <c r="E9" i="2"/>
  <c r="E12" i="2" s="1"/>
  <c r="E16" i="2" s="1"/>
  <c r="E18" i="2" s="1"/>
  <c r="E22" i="2" s="1"/>
  <c r="D9" i="5" s="1"/>
  <c r="D9" i="2"/>
  <c r="D12" i="2" s="1"/>
  <c r="D16" i="2" s="1"/>
  <c r="D18" i="2" s="1"/>
  <c r="D22" i="2" s="1"/>
  <c r="D11" i="5" s="1"/>
  <c r="C9" i="2"/>
  <c r="B9" i="2"/>
  <c r="F12" i="2" l="1"/>
  <c r="F16" i="2" s="1"/>
  <c r="F18" i="2" s="1"/>
  <c r="F22" i="2" s="1"/>
  <c r="C12" i="2"/>
  <c r="C16" i="2" s="1"/>
  <c r="C18" i="2" s="1"/>
  <c r="C22" i="2" s="1"/>
  <c r="B12" i="2"/>
  <c r="B16" i="2" s="1"/>
  <c r="B18" i="2" s="1"/>
  <c r="B22" i="2" s="1"/>
  <c r="B22" i="3"/>
  <c r="B24" i="3" s="1"/>
  <c r="B26" i="3"/>
  <c r="F26" i="3"/>
  <c r="F22" i="3"/>
  <c r="F24" i="3" s="1"/>
  <c r="D22" i="3"/>
  <c r="D24" i="3" s="1"/>
  <c r="D26" i="3"/>
  <c r="E10" i="5"/>
  <c r="E24" i="2"/>
  <c r="D10" i="5"/>
  <c r="D6" i="5"/>
  <c r="C10" i="5"/>
  <c r="D24" i="2"/>
  <c r="C9" i="5"/>
  <c r="E11" i="5"/>
  <c r="C6" i="5"/>
  <c r="F10" i="5"/>
  <c r="B9" i="1"/>
  <c r="C9" i="1"/>
  <c r="D9" i="1"/>
  <c r="B21" i="1"/>
  <c r="B35" i="1" s="1"/>
  <c r="C21" i="1"/>
  <c r="D21" i="1"/>
  <c r="D35" i="1" s="1"/>
  <c r="E21" i="1"/>
  <c r="E9" i="1"/>
  <c r="B9" i="5" l="1"/>
  <c r="C11" i="5"/>
  <c r="E8" i="5"/>
  <c r="B24" i="2"/>
  <c r="B11" i="5"/>
  <c r="F11" i="5"/>
  <c r="E9" i="5"/>
  <c r="F24" i="2"/>
  <c r="E6" i="5"/>
  <c r="C24" i="2"/>
  <c r="B6" i="5"/>
  <c r="B10" i="5"/>
  <c r="E22" i="3"/>
  <c r="E24" i="3" s="1"/>
  <c r="E26" i="3"/>
  <c r="C22" i="3"/>
  <c r="C24" i="3" s="1"/>
  <c r="C26" i="3"/>
  <c r="D14" i="1"/>
  <c r="D8" i="5"/>
  <c r="B14" i="1"/>
  <c r="B8" i="5"/>
  <c r="E14" i="1"/>
  <c r="C8" i="5"/>
  <c r="C14" i="1"/>
  <c r="C5" i="5" s="1"/>
  <c r="C35" i="1"/>
  <c r="E35" i="1"/>
  <c r="F21" i="1"/>
  <c r="F9" i="1"/>
  <c r="B5" i="5" l="1"/>
  <c r="F14" i="1"/>
  <c r="F8" i="5"/>
  <c r="E5" i="5"/>
  <c r="D5" i="5"/>
  <c r="F35" i="1"/>
  <c r="F5" i="5" l="1"/>
</calcChain>
</file>

<file path=xl/sharedStrings.xml><?xml version="1.0" encoding="utf-8"?>
<sst xmlns="http://schemas.openxmlformats.org/spreadsheetml/2006/main" count="82" uniqueCount="76">
  <si>
    <t>Global Heavy Chemicals Ltd</t>
  </si>
  <si>
    <t xml:space="preserve">Property , plant &amp; equipment </t>
  </si>
  <si>
    <t>Advances,Deposit &amp; prepayments</t>
  </si>
  <si>
    <t>Inventories</t>
  </si>
  <si>
    <t>Trade receivables</t>
  </si>
  <si>
    <t>Cash &amp; cash equivalents</t>
  </si>
  <si>
    <t>Share capital</t>
  </si>
  <si>
    <t>Share premium</t>
  </si>
  <si>
    <t>Revaluation reserve</t>
  </si>
  <si>
    <t>Deferred tax liabiliites</t>
  </si>
  <si>
    <t>Retained Earning</t>
  </si>
  <si>
    <t>Trade payable</t>
  </si>
  <si>
    <t>provision &amp; Liabiliites</t>
  </si>
  <si>
    <t>Share money(Rafundable)</t>
  </si>
  <si>
    <t>Advance against sales</t>
  </si>
  <si>
    <t>Short term bank loan</t>
  </si>
  <si>
    <t>Provision foer WPPF</t>
  </si>
  <si>
    <t>Provision for tax</t>
  </si>
  <si>
    <t>Cost of goods sold</t>
  </si>
  <si>
    <t>Office &amp; administrative expenses</t>
  </si>
  <si>
    <t>Selling &amp; Distribution Expenses</t>
  </si>
  <si>
    <t xml:space="preserve">Financial Expenses </t>
  </si>
  <si>
    <t>Other Income</t>
  </si>
  <si>
    <t>Provision for WPPF</t>
  </si>
  <si>
    <t>Provision for current tax</t>
  </si>
  <si>
    <t>provision for defered tax</t>
  </si>
  <si>
    <t>Cash receipts from customers</t>
  </si>
  <si>
    <t>Cash receipts from others income</t>
  </si>
  <si>
    <t>Cash paid to supplies , employees &amp; others</t>
  </si>
  <si>
    <t>Income tax</t>
  </si>
  <si>
    <t>Bank interest &amp; charges paid</t>
  </si>
  <si>
    <t xml:space="preserve">Fixed Assests asddition </t>
  </si>
  <si>
    <t>Bank loan( Short term loan)</t>
  </si>
  <si>
    <t>Dividend paid</t>
  </si>
  <si>
    <t>IPO Subscription Money Fund</t>
  </si>
  <si>
    <t>Debt to Equity</t>
  </si>
  <si>
    <t>Current Ratio</t>
  </si>
  <si>
    <t>Operating Margin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</si>
  <si>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</si>
  <si>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</si>
  <si>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</si>
  <si>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</si>
  <si>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</si>
  <si>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</si>
  <si>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</si>
  <si>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</si>
  <si>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</si>
  <si>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</si>
  <si>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</si>
  <si>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</si>
  <si>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Net Revenues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</si>
  <si>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</si>
  <si>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</si>
  <si>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</si>
  <si>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</si>
  <si>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</si>
  <si>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</si>
  <si>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</si>
  <si>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</si>
  <si>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</si>
  <si>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</si>
  <si>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Income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</si>
  <si>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</si>
  <si>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</si>
  <si>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</si>
  <si>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</si>
  <si>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</si>
  <si>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</si>
  <si>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</si>
  <si>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</si>
  <si>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Invested Capital (ROIC)</t>
  </si>
  <si>
    <t>Net Margin</t>
  </si>
  <si>
    <t>Return on Equity (ROE)</t>
  </si>
  <si>
    <t>Return on Asset (ROA)</t>
  </si>
  <si>
    <t>Ratio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</si>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</sst>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0" fontId="3" fillId="0" borderId="0" xfId="0" applyFont="1" applyAlignment="1"/>
    <xf numFmtId="164" fontId="1" fillId="0" borderId="0" xfId="1" applyNumberFormat="1" applyFont="1"/>
    <xf numFmtId="0" fontId="4" fillId="0" borderId="0" xfId="0" applyFont="1"/>
    <xf numFmtId="165" fontId="0" fillId="0" borderId="0" xfId="2" applyNumberFormat="1" applyFont="1"/>
    <xf numFmtId="166" fontId="0" fillId="0" borderId="0" xfId="0" applyNumberForma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0" fillId="0" borderId="0" xfId="1" applyNumberFormat="1" applyFont="1"/>
    <xf numFmtId="2" fontId="1" fillId="0" borderId="0" xfId="1" applyNumberFormat="1" applyFon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164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pane xSplit="1" ySplit="4" topLeftCell="B25" activePane="bottomRight" state="frozen"/>
      <selection pane="topRight" activeCell="B1" sqref="B1"/>
      <selection pane="bottomLeft" activeCell="A4" sqref="A4"/>
      <selection pane="bottomRight" activeCell="H41" sqref="H41"/>
    </sheetView>
  </sheetViews>
  <sheetFormatPr defaultRowHeight="15" x14ac:dyDescent="0.25"/>
  <cols>
    <col min="1" max="1" width="42.85546875" customWidth="1"/>
    <col min="2" max="2" width="9.28515625" bestFit="1" customWidth="1"/>
    <col min="3" max="3" width="14.28515625" bestFit="1" customWidth="1"/>
    <col min="4" max="4" width="16.85546875" bestFit="1" customWidth="1"/>
    <col min="5" max="5" width="16.7109375" bestFit="1" customWidth="1"/>
    <col min="6" max="6" width="14.28515625" bestFit="1" customWidth="1"/>
    <col min="7" max="7" width="16.85546875" bestFit="1" customWidth="1"/>
    <col min="8" max="8" width="18.7109375" customWidth="1"/>
  </cols>
  <sheetData>
    <row r="1" spans="1:8" ht="15.75" x14ac:dyDescent="0.25">
      <c r="A1" s="6" t="s">
        <v>0</v>
      </c>
      <c r="E1" s="4"/>
    </row>
    <row r="2" spans="1:8" x14ac:dyDescent="0.25">
      <c r="A2" s="1" t="s">
        <v>38</v>
      </c>
      <c r="E2" s="4"/>
    </row>
    <row r="3" spans="1:8" x14ac:dyDescent="0.25">
      <c r="A3" s="1" t="s">
        <v>39</v>
      </c>
      <c r="E3" s="4"/>
    </row>
    <row r="4" spans="1:8" ht="15.75" x14ac:dyDescent="0.25">
      <c r="A4" s="1"/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  <c r="H4" s="6">
        <v>2019</v>
      </c>
    </row>
    <row r="5" spans="1:8" x14ac:dyDescent="0.25">
      <c r="A5" s="15" t="s">
        <v>40</v>
      </c>
      <c r="B5" s="3"/>
      <c r="C5" s="3"/>
      <c r="D5" s="3"/>
      <c r="E5" s="3"/>
      <c r="F5" s="3"/>
    </row>
    <row r="6" spans="1:8" x14ac:dyDescent="0.25">
      <c r="A6" s="16" t="s">
        <v>41</v>
      </c>
      <c r="B6" s="3"/>
      <c r="C6" s="3">
        <v>3653785474</v>
      </c>
      <c r="D6" s="3">
        <v>3750738710</v>
      </c>
      <c r="E6" s="3">
        <v>3776434682</v>
      </c>
      <c r="F6" s="5">
        <v>3832436786</v>
      </c>
      <c r="G6" s="5">
        <v>3871461271</v>
      </c>
      <c r="H6" s="5">
        <v>4075992929</v>
      </c>
    </row>
    <row r="7" spans="1:8" x14ac:dyDescent="0.25">
      <c r="A7" t="s">
        <v>1</v>
      </c>
      <c r="B7" s="3"/>
      <c r="C7" s="3">
        <v>3653785474</v>
      </c>
      <c r="D7" s="3">
        <v>3750738710</v>
      </c>
      <c r="E7" s="3">
        <v>3776434682</v>
      </c>
      <c r="F7" s="3">
        <v>3832436786</v>
      </c>
      <c r="G7" s="3">
        <v>3871461271</v>
      </c>
      <c r="H7" s="3">
        <v>4075992929</v>
      </c>
    </row>
    <row r="8" spans="1:8" x14ac:dyDescent="0.25">
      <c r="B8" s="3"/>
      <c r="C8" s="3"/>
      <c r="D8" s="3"/>
      <c r="E8" s="3"/>
      <c r="F8" s="3"/>
      <c r="G8" s="3"/>
    </row>
    <row r="9" spans="1:8" x14ac:dyDescent="0.25">
      <c r="A9" s="16" t="s">
        <v>42</v>
      </c>
      <c r="B9" s="5">
        <f t="shared" ref="B9:D9" si="0">SUM(B10:B13)</f>
        <v>0</v>
      </c>
      <c r="C9" s="5">
        <f t="shared" si="0"/>
        <v>622030513</v>
      </c>
      <c r="D9" s="5">
        <f t="shared" si="0"/>
        <v>605617358</v>
      </c>
      <c r="E9" s="5">
        <f>SUM(E10:E13)</f>
        <v>632241728</v>
      </c>
      <c r="F9" s="5">
        <f>SUM(F10:F13)</f>
        <v>613510044</v>
      </c>
      <c r="G9" s="5">
        <f>SUM(G10:G13)</f>
        <v>644078631</v>
      </c>
      <c r="H9" s="5">
        <f>SUM(H10:H13)</f>
        <v>593930628</v>
      </c>
    </row>
    <row r="10" spans="1:8" x14ac:dyDescent="0.25">
      <c r="A10" t="s">
        <v>2</v>
      </c>
      <c r="B10" s="3"/>
      <c r="C10" s="3">
        <v>146934066</v>
      </c>
      <c r="D10" s="3">
        <v>146400749</v>
      </c>
      <c r="E10" s="3">
        <v>163125986</v>
      </c>
      <c r="F10" s="3">
        <v>137532027</v>
      </c>
      <c r="G10" s="3">
        <v>154067860</v>
      </c>
      <c r="H10" s="3">
        <v>104653360</v>
      </c>
    </row>
    <row r="11" spans="1:8" x14ac:dyDescent="0.25">
      <c r="A11" t="s">
        <v>3</v>
      </c>
      <c r="B11" s="3"/>
      <c r="C11" s="3">
        <v>194770619</v>
      </c>
      <c r="D11" s="3">
        <v>169692067</v>
      </c>
      <c r="E11" s="3">
        <v>177883249</v>
      </c>
      <c r="F11" s="3">
        <v>181196398</v>
      </c>
      <c r="G11" s="3">
        <v>201209701</v>
      </c>
      <c r="H11" s="3">
        <v>212636633</v>
      </c>
    </row>
    <row r="12" spans="1:8" x14ac:dyDescent="0.25">
      <c r="A12" t="s">
        <v>4</v>
      </c>
      <c r="B12" s="3"/>
      <c r="C12" s="3">
        <v>251549859</v>
      </c>
      <c r="D12" s="3">
        <v>259159516</v>
      </c>
      <c r="E12" s="3">
        <v>262249392</v>
      </c>
      <c r="F12" s="3">
        <v>261143531</v>
      </c>
      <c r="G12" s="3">
        <v>254423658</v>
      </c>
      <c r="H12" s="3">
        <v>240633897</v>
      </c>
    </row>
    <row r="13" spans="1:8" x14ac:dyDescent="0.25">
      <c r="A13" t="s">
        <v>5</v>
      </c>
      <c r="B13" s="3"/>
      <c r="C13" s="3">
        <v>28775969</v>
      </c>
      <c r="D13" s="3">
        <v>30365026</v>
      </c>
      <c r="E13" s="3">
        <v>28983101</v>
      </c>
      <c r="F13" s="3">
        <v>33638088</v>
      </c>
      <c r="G13" s="3">
        <v>34377412</v>
      </c>
      <c r="H13" s="3">
        <v>36006738</v>
      </c>
    </row>
    <row r="14" spans="1:8" x14ac:dyDescent="0.25">
      <c r="A14" s="1"/>
      <c r="B14" s="5">
        <f t="shared" ref="B14" si="1">B6+B9</f>
        <v>0</v>
      </c>
      <c r="C14" s="5">
        <f>(C6+C9)+1</f>
        <v>4275815988</v>
      </c>
      <c r="D14" s="5">
        <f>(D6+D9)-1</f>
        <v>4356356067</v>
      </c>
      <c r="E14" s="5">
        <f>(E6+E9)-1</f>
        <v>4408676409</v>
      </c>
      <c r="F14" s="5">
        <f>(F6+F9)+1</f>
        <v>4445946831</v>
      </c>
      <c r="G14" s="5">
        <f>(G6+G9)-1</f>
        <v>4515539901</v>
      </c>
      <c r="H14" s="5">
        <f>(H6+H9)-1</f>
        <v>4669923556</v>
      </c>
    </row>
    <row r="15" spans="1:8" x14ac:dyDescent="0.25">
      <c r="A15" s="1"/>
      <c r="B15" s="5"/>
      <c r="C15" s="5"/>
      <c r="D15" s="5"/>
      <c r="E15" s="5"/>
      <c r="F15" s="5"/>
      <c r="G15" s="5"/>
    </row>
    <row r="16" spans="1:8" ht="15.75" x14ac:dyDescent="0.25">
      <c r="A16" s="17" t="s">
        <v>43</v>
      </c>
      <c r="B16" s="5"/>
      <c r="C16" s="5"/>
      <c r="D16" s="5"/>
      <c r="E16" s="5"/>
      <c r="F16" s="5"/>
      <c r="G16" s="5"/>
    </row>
    <row r="17" spans="1:8" ht="15.75" x14ac:dyDescent="0.25">
      <c r="A17" s="18" t="s">
        <v>44</v>
      </c>
      <c r="B17" s="3"/>
      <c r="C17" s="3"/>
      <c r="D17" s="3"/>
      <c r="E17" s="3"/>
      <c r="F17" s="3"/>
    </row>
    <row r="18" spans="1:8" x14ac:dyDescent="0.25">
      <c r="A18" s="16" t="s">
        <v>46</v>
      </c>
      <c r="B18" s="3"/>
      <c r="C18" s="3">
        <v>319022261</v>
      </c>
      <c r="D18" s="3">
        <v>348516766</v>
      </c>
      <c r="E18" s="5">
        <v>357223168</v>
      </c>
      <c r="F18" s="5">
        <v>374583691</v>
      </c>
      <c r="G18" s="5">
        <v>387718528</v>
      </c>
      <c r="H18" s="5">
        <v>411752317</v>
      </c>
    </row>
    <row r="19" spans="1:8" x14ac:dyDescent="0.25">
      <c r="A19" s="2" t="s">
        <v>9</v>
      </c>
      <c r="B19" s="3"/>
      <c r="C19" s="3">
        <v>319022261</v>
      </c>
      <c r="D19" s="3">
        <v>348516766</v>
      </c>
      <c r="E19" s="3">
        <v>357223168</v>
      </c>
      <c r="F19" s="3">
        <v>374583691</v>
      </c>
      <c r="G19" s="3">
        <v>387718528</v>
      </c>
      <c r="H19" s="3">
        <v>411752317</v>
      </c>
    </row>
    <row r="20" spans="1:8" x14ac:dyDescent="0.25">
      <c r="A20" s="2"/>
      <c r="B20" s="3"/>
      <c r="C20" s="3"/>
      <c r="D20" s="3"/>
      <c r="E20" s="3"/>
      <c r="F20" s="3"/>
      <c r="G20" s="3"/>
    </row>
    <row r="21" spans="1:8" x14ac:dyDescent="0.25">
      <c r="A21" s="16" t="s">
        <v>47</v>
      </c>
      <c r="B21" s="5">
        <f t="shared" ref="B21:D21" si="2">SUM(B22:B28)</f>
        <v>0</v>
      </c>
      <c r="C21" s="5">
        <f t="shared" si="2"/>
        <v>225880475</v>
      </c>
      <c r="D21" s="5">
        <f t="shared" si="2"/>
        <v>218598940</v>
      </c>
      <c r="E21" s="5">
        <f>SUM(E22:E28)</f>
        <v>221197443</v>
      </c>
      <c r="F21" s="5">
        <f>SUM(F22:F28)</f>
        <v>196479811</v>
      </c>
      <c r="G21" s="5">
        <f>SUM(G22:G28)</f>
        <v>193144686</v>
      </c>
      <c r="H21" s="5">
        <f>SUM(H22:H28)</f>
        <v>282783129</v>
      </c>
    </row>
    <row r="22" spans="1:8" x14ac:dyDescent="0.25">
      <c r="A22" s="2" t="s">
        <v>11</v>
      </c>
      <c r="B22" s="3"/>
      <c r="C22" s="3">
        <v>1706030</v>
      </c>
      <c r="D22" s="3">
        <v>2056501</v>
      </c>
      <c r="E22" s="3">
        <v>2040822</v>
      </c>
      <c r="F22" s="3">
        <v>2129345</v>
      </c>
      <c r="G22" s="3">
        <v>1986480</v>
      </c>
      <c r="H22" s="3">
        <v>2911015</v>
      </c>
    </row>
    <row r="23" spans="1:8" x14ac:dyDescent="0.25">
      <c r="A23" s="2" t="s">
        <v>12</v>
      </c>
      <c r="B23" s="3"/>
      <c r="C23" s="3">
        <v>34048469</v>
      </c>
      <c r="D23" s="3">
        <v>39270604</v>
      </c>
      <c r="E23" s="3">
        <v>37132995</v>
      </c>
      <c r="F23" s="3">
        <v>39759933</v>
      </c>
      <c r="G23" s="5">
        <v>44483503</v>
      </c>
      <c r="H23" s="3">
        <v>40149789</v>
      </c>
    </row>
    <row r="24" spans="1:8" x14ac:dyDescent="0.25">
      <c r="A24" s="2" t="s">
        <v>13</v>
      </c>
      <c r="B24" s="3"/>
      <c r="C24" s="3">
        <v>11545000</v>
      </c>
      <c r="D24" s="3">
        <v>11545000</v>
      </c>
      <c r="E24" s="3">
        <v>11545000</v>
      </c>
      <c r="F24" s="3">
        <v>11545000</v>
      </c>
      <c r="G24" s="3">
        <v>11545000</v>
      </c>
      <c r="H24" s="3">
        <v>11545000</v>
      </c>
    </row>
    <row r="25" spans="1:8" x14ac:dyDescent="0.25">
      <c r="A25" s="2" t="s">
        <v>14</v>
      </c>
      <c r="B25" s="3"/>
      <c r="C25" s="3">
        <v>5635203</v>
      </c>
      <c r="D25" s="3">
        <v>5999770</v>
      </c>
      <c r="E25" s="3">
        <v>5156868</v>
      </c>
      <c r="F25" s="3">
        <v>5319509</v>
      </c>
      <c r="G25" s="5">
        <v>5549364</v>
      </c>
      <c r="H25" s="3">
        <v>5741262</v>
      </c>
    </row>
    <row r="26" spans="1:8" x14ac:dyDescent="0.25">
      <c r="A26" s="2" t="s">
        <v>15</v>
      </c>
      <c r="B26" s="3"/>
      <c r="C26" s="3">
        <v>28837244</v>
      </c>
      <c r="D26" s="3">
        <v>29146983</v>
      </c>
      <c r="E26" s="3">
        <v>27041904</v>
      </c>
      <c r="F26" s="3">
        <v>31348691</v>
      </c>
      <c r="G26" s="3">
        <v>33267952</v>
      </c>
      <c r="H26" s="3">
        <v>150066481</v>
      </c>
    </row>
    <row r="27" spans="1:8" x14ac:dyDescent="0.25">
      <c r="A27" s="2" t="s">
        <v>16</v>
      </c>
      <c r="B27" s="3"/>
      <c r="C27" s="3">
        <v>0</v>
      </c>
      <c r="D27" s="3">
        <v>5959133</v>
      </c>
      <c r="E27" s="3">
        <v>8693495</v>
      </c>
      <c r="F27" s="3">
        <v>5204669</v>
      </c>
      <c r="G27" s="5">
        <v>5472557</v>
      </c>
      <c r="H27" s="3">
        <v>4620814</v>
      </c>
    </row>
    <row r="28" spans="1:8" x14ac:dyDescent="0.25">
      <c r="A28" s="2" t="s">
        <v>17</v>
      </c>
      <c r="B28" s="3"/>
      <c r="C28" s="3">
        <v>144108529</v>
      </c>
      <c r="D28" s="3">
        <v>124620949</v>
      </c>
      <c r="E28" s="3">
        <v>129586359</v>
      </c>
      <c r="F28" s="3">
        <v>101172664</v>
      </c>
      <c r="G28" s="3">
        <v>90839830</v>
      </c>
      <c r="H28" s="3">
        <v>67748768</v>
      </c>
    </row>
    <row r="29" spans="1:8" x14ac:dyDescent="0.25">
      <c r="A29" s="2"/>
      <c r="B29" s="3"/>
      <c r="C29" s="3"/>
      <c r="D29" s="3"/>
      <c r="E29" s="3"/>
      <c r="F29" s="3"/>
      <c r="G29" s="3"/>
    </row>
    <row r="30" spans="1:8" x14ac:dyDescent="0.25">
      <c r="A30" s="16" t="s">
        <v>45</v>
      </c>
      <c r="B30" s="5">
        <f t="shared" ref="B30:D30" si="3">SUM(B31:B34)</f>
        <v>0</v>
      </c>
      <c r="C30" s="5">
        <f t="shared" si="3"/>
        <v>3730913252</v>
      </c>
      <c r="D30" s="5">
        <f t="shared" si="3"/>
        <v>3789240362</v>
      </c>
      <c r="E30" s="5">
        <f>SUM(E31:E34)</f>
        <v>3830255798</v>
      </c>
      <c r="F30" s="5">
        <f>SUM(F31:F34)</f>
        <v>3874883329</v>
      </c>
      <c r="G30" s="5">
        <f>SUM(G31:G34)</f>
        <v>3934676687</v>
      </c>
      <c r="H30" s="5">
        <f>SUM(H31:H34)</f>
        <v>3975388111</v>
      </c>
    </row>
    <row r="31" spans="1:8" x14ac:dyDescent="0.25">
      <c r="A31" s="2" t="s">
        <v>6</v>
      </c>
      <c r="B31" s="3"/>
      <c r="C31" s="3">
        <v>720000000</v>
      </c>
      <c r="D31" s="3">
        <v>720000000</v>
      </c>
      <c r="E31" s="3">
        <v>720000000</v>
      </c>
      <c r="F31" s="3">
        <v>720000000</v>
      </c>
      <c r="G31" s="3">
        <v>720000000</v>
      </c>
      <c r="H31" s="3">
        <v>720000000</v>
      </c>
    </row>
    <row r="32" spans="1:8" x14ac:dyDescent="0.25">
      <c r="A32" s="2" t="s">
        <v>7</v>
      </c>
      <c r="B32" s="3"/>
      <c r="C32" s="3">
        <v>1083400000</v>
      </c>
      <c r="D32" s="3">
        <v>1083400000</v>
      </c>
      <c r="E32" s="3">
        <v>1083400000</v>
      </c>
      <c r="F32" s="3">
        <v>1083400000</v>
      </c>
      <c r="G32" s="3">
        <v>1083400000</v>
      </c>
      <c r="H32" s="3">
        <v>1083400000</v>
      </c>
    </row>
    <row r="33" spans="1:8" x14ac:dyDescent="0.25">
      <c r="A33" s="2" t="s">
        <v>8</v>
      </c>
      <c r="B33" s="3"/>
      <c r="C33" s="3">
        <v>1525671614</v>
      </c>
      <c r="D33" s="3">
        <v>1525671614</v>
      </c>
      <c r="E33" s="3">
        <v>1525671614</v>
      </c>
      <c r="F33" s="3">
        <v>1525671614</v>
      </c>
      <c r="G33" s="3">
        <v>1525671614</v>
      </c>
      <c r="H33" s="3">
        <v>1525671614</v>
      </c>
    </row>
    <row r="34" spans="1:8" x14ac:dyDescent="0.25">
      <c r="A34" s="2" t="s">
        <v>10</v>
      </c>
      <c r="B34" s="3"/>
      <c r="C34" s="3">
        <v>401841638</v>
      </c>
      <c r="D34" s="3">
        <v>460168748</v>
      </c>
      <c r="E34" s="3">
        <v>501184184</v>
      </c>
      <c r="F34" s="3">
        <v>545811715</v>
      </c>
      <c r="G34" s="3">
        <v>605605073</v>
      </c>
      <c r="H34" s="3">
        <v>646316497</v>
      </c>
    </row>
    <row r="35" spans="1:8" x14ac:dyDescent="0.25">
      <c r="A35" s="1"/>
      <c r="B35" s="5">
        <f>B30+B18+B21</f>
        <v>0</v>
      </c>
      <c r="C35" s="5">
        <f>C30+C18+C21</f>
        <v>4275815988</v>
      </c>
      <c r="D35" s="5">
        <f>(D30+D18+D21)-1</f>
        <v>4356356067</v>
      </c>
      <c r="E35" s="5">
        <f>E30+E18+E21</f>
        <v>4408676409</v>
      </c>
      <c r="F35" s="5">
        <f>F30+F18+F21</f>
        <v>4445946831</v>
      </c>
      <c r="G35" s="5">
        <f>G30+G18+G21</f>
        <v>4515539901</v>
      </c>
      <c r="H35" s="5">
        <f>H30+H18+H21</f>
        <v>4669923557</v>
      </c>
    </row>
    <row r="36" spans="1:8" x14ac:dyDescent="0.25">
      <c r="B36" s="3"/>
      <c r="C36" s="3"/>
      <c r="D36" s="3"/>
      <c r="E36" s="3"/>
      <c r="F36" s="3"/>
    </row>
    <row r="37" spans="1:8" x14ac:dyDescent="0.25">
      <c r="A37" s="19" t="s">
        <v>48</v>
      </c>
      <c r="B37" s="13" t="e">
        <f t="shared" ref="B37:H38" si="4">B30/(B31/10)</f>
        <v>#DIV/0!</v>
      </c>
      <c r="C37" s="14">
        <f t="shared" si="4"/>
        <v>51.81823961111111</v>
      </c>
      <c r="D37" s="14">
        <f t="shared" si="4"/>
        <v>52.628338361111112</v>
      </c>
      <c r="E37" s="14">
        <f t="shared" si="4"/>
        <v>53.197997194444447</v>
      </c>
      <c r="F37" s="14">
        <f t="shared" si="4"/>
        <v>53.817824013888888</v>
      </c>
      <c r="G37" s="14">
        <f t="shared" si="4"/>
        <v>54.648287319444442</v>
      </c>
      <c r="H37" s="14">
        <f t="shared" si="4"/>
        <v>55.213723763888886</v>
      </c>
    </row>
    <row r="38" spans="1:8" x14ac:dyDescent="0.25">
      <c r="A38" s="19" t="s">
        <v>49</v>
      </c>
      <c r="B38" s="3">
        <f>B31/10</f>
        <v>0</v>
      </c>
      <c r="C38" s="3">
        <f t="shared" ref="C38:F38" si="5">C31/10</f>
        <v>72000000</v>
      </c>
      <c r="D38" s="3">
        <f t="shared" si="5"/>
        <v>72000000</v>
      </c>
      <c r="E38" s="3">
        <f t="shared" si="5"/>
        <v>72000000</v>
      </c>
      <c r="F38" s="3">
        <f t="shared" si="5"/>
        <v>72000000</v>
      </c>
      <c r="G38" s="14">
        <f t="shared" si="4"/>
        <v>6.6457448772383234</v>
      </c>
      <c r="H38" s="14">
        <f t="shared" si="4"/>
        <v>6.6457448772383234</v>
      </c>
    </row>
    <row r="39" spans="1:8" x14ac:dyDescent="0.25">
      <c r="B39" s="3"/>
      <c r="C39" s="3"/>
      <c r="D39" s="3"/>
      <c r="E39" s="3"/>
      <c r="F39" s="3"/>
    </row>
    <row r="40" spans="1:8" x14ac:dyDescent="0.25">
      <c r="B40" s="3"/>
      <c r="C40" s="3"/>
      <c r="D40" s="3"/>
      <c r="E40" s="3"/>
      <c r="F40" s="3"/>
    </row>
    <row r="41" spans="1:8" x14ac:dyDescent="0.25">
      <c r="A41" s="1"/>
      <c r="B41" s="5"/>
      <c r="C41" s="5"/>
      <c r="D41" s="5"/>
      <c r="E41" s="5"/>
      <c r="F41" s="5"/>
      <c r="H41" s="11"/>
    </row>
    <row r="42" spans="1:8" x14ac:dyDescent="0.25">
      <c r="B42" s="3"/>
      <c r="C42" s="3"/>
      <c r="D42" s="3"/>
      <c r="E42" s="3"/>
      <c r="F42" s="3"/>
    </row>
    <row r="43" spans="1:8" x14ac:dyDescent="0.25">
      <c r="A43" s="1"/>
      <c r="B43" s="5"/>
      <c r="C43" s="5"/>
      <c r="D43" s="5"/>
      <c r="E43" s="5"/>
      <c r="F43" s="5"/>
    </row>
    <row r="44" spans="1:8" x14ac:dyDescent="0.25">
      <c r="B44" s="3"/>
      <c r="C44" s="3"/>
      <c r="D44" s="3"/>
      <c r="E44" s="3"/>
      <c r="F44" s="3"/>
    </row>
    <row r="45" spans="1:8" x14ac:dyDescent="0.25">
      <c r="B45" s="3"/>
      <c r="C45" s="3"/>
      <c r="D45" s="3"/>
      <c r="E45" s="3"/>
      <c r="F45" s="3"/>
    </row>
    <row r="46" spans="1:8" x14ac:dyDescent="0.25">
      <c r="A46" s="1"/>
      <c r="B46" s="5"/>
      <c r="C46" s="5"/>
      <c r="D46" s="5"/>
      <c r="E46" s="5"/>
      <c r="F46" s="5"/>
    </row>
    <row r="47" spans="1:8" x14ac:dyDescent="0.25">
      <c r="B47" s="3"/>
      <c r="C47" s="3"/>
      <c r="D47" s="3"/>
      <c r="E47" s="3"/>
      <c r="F47" s="3"/>
    </row>
    <row r="48" spans="1:8" x14ac:dyDescent="0.25">
      <c r="A48" s="2"/>
      <c r="B48" s="3"/>
      <c r="C48" s="3"/>
      <c r="D48" s="3"/>
      <c r="E48" s="3"/>
      <c r="F48" s="3"/>
    </row>
    <row r="49" spans="1:6" x14ac:dyDescent="0.25">
      <c r="B49" s="3"/>
      <c r="C49" s="3"/>
      <c r="D49" s="3"/>
      <c r="E49" s="3"/>
      <c r="F49" s="3"/>
    </row>
    <row r="50" spans="1:6" x14ac:dyDescent="0.25">
      <c r="B50" s="5"/>
      <c r="C50" s="5"/>
      <c r="D50" s="5"/>
      <c r="E50" s="5"/>
      <c r="F50" s="5"/>
    </row>
    <row r="51" spans="1:6" x14ac:dyDescent="0.25">
      <c r="B51" s="3"/>
      <c r="C51" s="3"/>
      <c r="D51" s="3"/>
      <c r="E51" s="3"/>
      <c r="F51" s="3"/>
    </row>
    <row r="52" spans="1:6" x14ac:dyDescent="0.25">
      <c r="A52" s="1"/>
      <c r="B52" s="5"/>
      <c r="C52" s="5"/>
      <c r="D52" s="5"/>
      <c r="E52" s="5"/>
      <c r="F52" s="5"/>
    </row>
    <row r="53" spans="1:6" x14ac:dyDescent="0.25">
      <c r="A53" s="1"/>
      <c r="B53" s="5"/>
      <c r="C53" s="5"/>
      <c r="D53" s="5"/>
      <c r="E53" s="5"/>
      <c r="F53" s="5"/>
    </row>
    <row r="54" spans="1:6" x14ac:dyDescent="0.25">
      <c r="B54" s="3"/>
      <c r="C54" s="3"/>
      <c r="D54" s="3"/>
      <c r="E54" s="3"/>
      <c r="F54" s="3"/>
    </row>
    <row r="55" spans="1:6" x14ac:dyDescent="0.25">
      <c r="B55" s="3"/>
      <c r="C55" s="3"/>
      <c r="D55" s="3"/>
      <c r="E55" s="3"/>
      <c r="F55" s="3"/>
    </row>
    <row r="56" spans="1:6" x14ac:dyDescent="0.25">
      <c r="A56" s="1"/>
      <c r="B56" s="5"/>
      <c r="C56" s="5"/>
      <c r="D56" s="5"/>
      <c r="E56" s="5"/>
      <c r="F56" s="5"/>
    </row>
    <row r="57" spans="1:6" x14ac:dyDescent="0.25">
      <c r="B57" s="3"/>
      <c r="C57" s="3"/>
      <c r="D57" s="3"/>
      <c r="E57" s="3"/>
      <c r="F57" s="3"/>
    </row>
    <row r="58" spans="1:6" x14ac:dyDescent="0.25">
      <c r="A58" s="1"/>
      <c r="B58" s="3"/>
      <c r="C58" s="3"/>
      <c r="D58" s="3"/>
      <c r="E58" s="3"/>
      <c r="F58" s="3"/>
    </row>
    <row r="59" spans="1:6" x14ac:dyDescent="0.25">
      <c r="A59" s="1"/>
      <c r="B59" s="5"/>
      <c r="C59" s="5"/>
      <c r="D59" s="5"/>
      <c r="E59" s="5"/>
      <c r="F59" s="5"/>
    </row>
    <row r="60" spans="1:6" x14ac:dyDescent="0.25">
      <c r="B60" s="3"/>
      <c r="C60" s="3"/>
      <c r="D60" s="3"/>
      <c r="E60" s="3"/>
      <c r="F60" s="3"/>
    </row>
    <row r="61" spans="1:6" x14ac:dyDescent="0.25">
      <c r="B61" s="3"/>
      <c r="C61" s="3"/>
      <c r="D61" s="3"/>
      <c r="E61" s="3"/>
      <c r="F61" s="3"/>
    </row>
    <row r="62" spans="1:6" x14ac:dyDescent="0.25">
      <c r="A62" s="1"/>
      <c r="B62" s="5"/>
      <c r="C62" s="5"/>
      <c r="D62" s="5"/>
      <c r="E62" s="5"/>
      <c r="F62" s="5"/>
    </row>
    <row r="63" spans="1:6" x14ac:dyDescent="0.25">
      <c r="A63" s="2"/>
      <c r="B63" s="3"/>
      <c r="C63" s="3"/>
      <c r="D63" s="3"/>
      <c r="E63" s="3"/>
      <c r="F63" s="3"/>
    </row>
    <row r="64" spans="1:6" x14ac:dyDescent="0.25">
      <c r="A64" s="2"/>
      <c r="B64" s="3"/>
      <c r="C64" s="3"/>
      <c r="D64" s="3"/>
      <c r="E64" s="3"/>
      <c r="F64" s="3"/>
    </row>
    <row r="65" spans="1:6" x14ac:dyDescent="0.25">
      <c r="A65" s="2"/>
      <c r="B65" s="3"/>
      <c r="C65" s="3"/>
      <c r="D65" s="3"/>
      <c r="E65" s="3"/>
      <c r="F65" s="3"/>
    </row>
    <row r="66" spans="1:6" x14ac:dyDescent="0.25">
      <c r="A66" s="1"/>
      <c r="B66" s="5"/>
      <c r="C66" s="5"/>
      <c r="D66" s="5"/>
      <c r="E66" s="5"/>
      <c r="F66" s="5"/>
    </row>
    <row r="67" spans="1:6" x14ac:dyDescent="0.25">
      <c r="A67" s="1"/>
      <c r="B67" s="3"/>
      <c r="C67" s="3"/>
      <c r="D67" s="3"/>
      <c r="E67" s="3"/>
      <c r="F67" s="3"/>
    </row>
    <row r="68" spans="1:6" x14ac:dyDescent="0.25">
      <c r="A68" s="1"/>
      <c r="B68" s="3"/>
      <c r="C68" s="3"/>
      <c r="D68" s="3"/>
      <c r="E68" s="3"/>
      <c r="F68" s="3"/>
    </row>
    <row r="69" spans="1:6" x14ac:dyDescent="0.25">
      <c r="A69" s="2"/>
      <c r="B69" s="3"/>
      <c r="C69" s="3"/>
      <c r="D69" s="3"/>
      <c r="E69" s="3"/>
      <c r="F69" s="3"/>
    </row>
    <row r="70" spans="1:6" s="1" customFormat="1" x14ac:dyDescent="0.25">
      <c r="B70" s="5"/>
      <c r="C70" s="3"/>
      <c r="D70" s="5"/>
      <c r="E70" s="5"/>
      <c r="F70" s="5"/>
    </row>
    <row r="71" spans="1:6" x14ac:dyDescent="0.25">
      <c r="B71" s="3"/>
      <c r="C71" s="3"/>
      <c r="D71" s="3"/>
      <c r="E71" s="3"/>
      <c r="F71" s="3"/>
    </row>
    <row r="72" spans="1:6" x14ac:dyDescent="0.25">
      <c r="A72" s="1"/>
      <c r="B72" s="3"/>
      <c r="C72" s="3"/>
      <c r="D72" s="3"/>
      <c r="E72" s="3"/>
      <c r="F72" s="3"/>
    </row>
    <row r="73" spans="1:6" x14ac:dyDescent="0.25">
      <c r="A73" s="2"/>
      <c r="B73" s="3"/>
      <c r="C73" s="3"/>
      <c r="D73" s="3"/>
      <c r="E73" s="3"/>
      <c r="F73" s="3"/>
    </row>
    <row r="74" spans="1:6" x14ac:dyDescent="0.25">
      <c r="A74" s="2"/>
      <c r="B74" s="3"/>
      <c r="C74" s="3"/>
      <c r="D74" s="3"/>
      <c r="E74" s="3"/>
      <c r="F74" s="3"/>
    </row>
    <row r="75" spans="1:6" x14ac:dyDescent="0.25">
      <c r="A75" s="2"/>
      <c r="B75" s="3"/>
      <c r="C75" s="3"/>
      <c r="D75" s="3"/>
      <c r="E75" s="3"/>
      <c r="F75" s="3"/>
    </row>
    <row r="76" spans="1:6" x14ac:dyDescent="0.25">
      <c r="A76" s="1"/>
      <c r="B76" s="5"/>
      <c r="C76" s="5"/>
      <c r="D76" s="5"/>
      <c r="E76" s="5"/>
      <c r="F76" s="5"/>
    </row>
    <row r="77" spans="1:6" x14ac:dyDescent="0.25">
      <c r="A77" s="1"/>
      <c r="B77" s="5"/>
      <c r="C77" s="5"/>
      <c r="D77" s="5"/>
      <c r="E77" s="5"/>
      <c r="F77" s="5"/>
    </row>
    <row r="78" spans="1:6" x14ac:dyDescent="0.25">
      <c r="A78" s="1"/>
      <c r="B78" s="3"/>
      <c r="C78" s="3"/>
      <c r="D78" s="3"/>
      <c r="E78" s="3"/>
      <c r="F78" s="5"/>
    </row>
    <row r="79" spans="1:6" x14ac:dyDescent="0.25">
      <c r="A79" s="1"/>
      <c r="B79" s="5"/>
      <c r="C79" s="5"/>
      <c r="D79" s="5"/>
      <c r="E79" s="5"/>
      <c r="F79" s="5"/>
    </row>
    <row r="80" spans="1:6" x14ac:dyDescent="0.25">
      <c r="B80" s="3"/>
      <c r="C80" s="3"/>
      <c r="D80" s="3"/>
      <c r="E80" s="3"/>
      <c r="F80" s="3"/>
    </row>
    <row r="81" spans="1:6" x14ac:dyDescent="0.25">
      <c r="A81" s="1"/>
      <c r="B81" s="3"/>
      <c r="C81" s="3"/>
      <c r="D81" s="3"/>
      <c r="E81" s="3"/>
      <c r="F81" s="3"/>
    </row>
    <row r="82" spans="1:6" x14ac:dyDescent="0.25">
      <c r="B82" s="3"/>
      <c r="C82" s="3"/>
      <c r="D82" s="3"/>
      <c r="E82" s="3"/>
      <c r="F82" s="3"/>
    </row>
    <row r="83" spans="1:6" x14ac:dyDescent="0.25">
      <c r="B83" s="3"/>
      <c r="C83" s="3"/>
      <c r="D83" s="3"/>
      <c r="E83" s="3"/>
      <c r="F83" s="3"/>
    </row>
    <row r="84" spans="1:6" x14ac:dyDescent="0.25">
      <c r="B84" s="3"/>
      <c r="C84" s="3"/>
      <c r="D84" s="3"/>
      <c r="E84" s="3"/>
      <c r="F84" s="3"/>
    </row>
    <row r="85" spans="1:6" x14ac:dyDescent="0.25">
      <c r="B85" s="3"/>
      <c r="C85" s="3"/>
      <c r="D85" s="3"/>
      <c r="E85" s="3"/>
      <c r="F85" s="3"/>
    </row>
    <row r="86" spans="1:6" x14ac:dyDescent="0.25">
      <c r="B86" s="3"/>
      <c r="C86" s="3"/>
      <c r="D86" s="3"/>
      <c r="E86" s="3"/>
      <c r="F86" s="3"/>
    </row>
    <row r="87" spans="1:6" x14ac:dyDescent="0.25">
      <c r="B87" s="3"/>
      <c r="C87" s="3"/>
      <c r="D87" s="3"/>
      <c r="E87" s="3"/>
      <c r="F87" s="3"/>
    </row>
    <row r="88" spans="1:6" x14ac:dyDescent="0.25">
      <c r="E88" s="3"/>
      <c r="F88" s="3"/>
    </row>
    <row r="89" spans="1:6" x14ac:dyDescent="0.25">
      <c r="E89" s="3"/>
      <c r="F89" s="3"/>
    </row>
    <row r="90" spans="1:6" x14ac:dyDescent="0.25">
      <c r="E90" s="3"/>
      <c r="F90" s="3"/>
    </row>
    <row r="91" spans="1:6" x14ac:dyDescent="0.25">
      <c r="E91" s="3"/>
      <c r="F91" s="3"/>
    </row>
    <row r="92" spans="1:6" x14ac:dyDescent="0.25">
      <c r="E92" s="3"/>
      <c r="F92" s="3"/>
    </row>
    <row r="93" spans="1:6" x14ac:dyDescent="0.25">
      <c r="E93" s="3"/>
      <c r="F93" s="3"/>
    </row>
    <row r="94" spans="1:6" x14ac:dyDescent="0.25">
      <c r="E94" s="3"/>
      <c r="F94" s="3"/>
    </row>
    <row r="95" spans="1:6" x14ac:dyDescent="0.25">
      <c r="E95" s="3"/>
      <c r="F95" s="3"/>
    </row>
    <row r="96" spans="1:6" x14ac:dyDescent="0.25">
      <c r="E96" s="3"/>
      <c r="F96" s="3"/>
    </row>
    <row r="97" spans="5:6" x14ac:dyDescent="0.25">
      <c r="E97" s="3"/>
      <c r="F97" s="3"/>
    </row>
    <row r="98" spans="5:6" x14ac:dyDescent="0.25">
      <c r="E98" s="3"/>
      <c r="F98" s="3"/>
    </row>
    <row r="99" spans="5:6" x14ac:dyDescent="0.25">
      <c r="E99" s="3"/>
      <c r="F99" s="3"/>
    </row>
    <row r="100" spans="5:6" x14ac:dyDescent="0.25">
      <c r="E100" s="3"/>
      <c r="F100" s="3"/>
    </row>
    <row r="101" spans="5:6" x14ac:dyDescent="0.25">
      <c r="E101" s="3"/>
      <c r="F101" s="3"/>
    </row>
    <row r="102" spans="5:6" x14ac:dyDescent="0.25">
      <c r="E102" s="3"/>
      <c r="F102" s="3"/>
    </row>
    <row r="103" spans="5:6" x14ac:dyDescent="0.25">
      <c r="E103" s="3"/>
      <c r="F103" s="3"/>
    </row>
    <row r="104" spans="5:6" x14ac:dyDescent="0.25">
      <c r="E104" s="3"/>
      <c r="F104" s="3"/>
    </row>
    <row r="105" spans="5:6" x14ac:dyDescent="0.25">
      <c r="E105" s="3"/>
      <c r="F105" s="3"/>
    </row>
    <row r="106" spans="5:6" x14ac:dyDescent="0.25">
      <c r="E106" s="3"/>
      <c r="F106" s="3"/>
    </row>
    <row r="107" spans="5:6" x14ac:dyDescent="0.25">
      <c r="E107" s="3"/>
      <c r="F107" s="3"/>
    </row>
    <row r="108" spans="5:6" x14ac:dyDescent="0.25">
      <c r="E108" s="3"/>
      <c r="F108" s="3"/>
    </row>
    <row r="109" spans="5:6" x14ac:dyDescent="0.25">
      <c r="E109" s="3"/>
      <c r="F109" s="3"/>
    </row>
    <row r="110" spans="5:6" x14ac:dyDescent="0.25">
      <c r="E110" s="3"/>
      <c r="F110" s="3"/>
    </row>
    <row r="111" spans="5:6" x14ac:dyDescent="0.25">
      <c r="E111" s="3"/>
      <c r="F111" s="3"/>
    </row>
    <row r="112" spans="5:6" x14ac:dyDescent="0.25">
      <c r="E112" s="3"/>
      <c r="F112" s="3"/>
    </row>
    <row r="113" spans="5:6" x14ac:dyDescent="0.25">
      <c r="E113" s="3"/>
      <c r="F113" s="3"/>
    </row>
    <row r="114" spans="5:6" x14ac:dyDescent="0.25">
      <c r="E114" s="3"/>
      <c r="F114" s="3"/>
    </row>
    <row r="115" spans="5:6" x14ac:dyDescent="0.25">
      <c r="E115" s="3"/>
      <c r="F115" s="3"/>
    </row>
    <row r="116" spans="5:6" x14ac:dyDescent="0.25">
      <c r="E116" s="3"/>
      <c r="F116" s="3"/>
    </row>
    <row r="117" spans="5:6" x14ac:dyDescent="0.25">
      <c r="E117" s="3"/>
      <c r="F117" s="3"/>
    </row>
    <row r="118" spans="5:6" x14ac:dyDescent="0.25">
      <c r="E118" s="3"/>
      <c r="F118" s="3"/>
    </row>
    <row r="119" spans="5:6" x14ac:dyDescent="0.25">
      <c r="E119" s="3"/>
      <c r="F119" s="3"/>
    </row>
    <row r="120" spans="5:6" x14ac:dyDescent="0.25">
      <c r="E120" s="3"/>
      <c r="F120" s="3"/>
    </row>
    <row r="121" spans="5:6" x14ac:dyDescent="0.25">
      <c r="E121" s="3"/>
      <c r="F121" s="3"/>
    </row>
    <row r="122" spans="5:6" x14ac:dyDescent="0.25">
      <c r="E122" s="3"/>
      <c r="F122" s="3"/>
    </row>
    <row r="123" spans="5:6" x14ac:dyDescent="0.25">
      <c r="E123" s="3"/>
      <c r="F123" s="3"/>
    </row>
    <row r="124" spans="5:6" x14ac:dyDescent="0.25">
      <c r="E124" s="3"/>
      <c r="F124" s="3"/>
    </row>
    <row r="125" spans="5:6" x14ac:dyDescent="0.25">
      <c r="E125" s="3"/>
    </row>
    <row r="126" spans="5:6" x14ac:dyDescent="0.25">
      <c r="E126" s="3"/>
    </row>
    <row r="127" spans="5:6" x14ac:dyDescent="0.25">
      <c r="E127" s="3"/>
    </row>
    <row r="128" spans="5:6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22" sqref="H22"/>
    </sheetView>
  </sheetViews>
  <sheetFormatPr defaultRowHeight="15" x14ac:dyDescent="0.25"/>
  <cols>
    <col min="1" max="1" width="31.140625" bestFit="1" customWidth="1"/>
    <col min="2" max="2" width="12.7109375" bestFit="1" customWidth="1"/>
    <col min="3" max="3" width="14.42578125" bestFit="1" customWidth="1"/>
    <col min="4" max="4" width="14.28515625" bestFit="1" customWidth="1"/>
    <col min="5" max="5" width="16.85546875" bestFit="1" customWidth="1"/>
    <col min="6" max="6" width="14.28515625" bestFit="1" customWidth="1"/>
    <col min="7" max="7" width="16.140625" bestFit="1" customWidth="1"/>
    <col min="8" max="8" width="20.5703125" customWidth="1"/>
  </cols>
  <sheetData>
    <row r="1" spans="1:8" ht="15.75" x14ac:dyDescent="0.25">
      <c r="A1" s="6" t="s">
        <v>0</v>
      </c>
      <c r="B1" s="11"/>
      <c r="C1" s="11"/>
      <c r="D1" s="11"/>
      <c r="E1" s="11"/>
      <c r="F1" s="11"/>
      <c r="G1" s="11"/>
    </row>
    <row r="2" spans="1:8" ht="15.75" x14ac:dyDescent="0.25">
      <c r="A2" s="6" t="s">
        <v>61</v>
      </c>
      <c r="B2" s="11"/>
      <c r="C2" s="11"/>
      <c r="D2" s="11"/>
      <c r="E2" s="11"/>
      <c r="F2" s="11"/>
      <c r="G2" s="11"/>
    </row>
    <row r="3" spans="1:8" x14ac:dyDescent="0.25">
      <c r="A3" s="1" t="s">
        <v>39</v>
      </c>
      <c r="B3" s="11"/>
      <c r="C3" s="11"/>
      <c r="D3" s="11"/>
      <c r="E3" s="11"/>
      <c r="F3" s="11"/>
      <c r="G3" s="11"/>
    </row>
    <row r="4" spans="1:8" ht="15.75" x14ac:dyDescent="0.25">
      <c r="A4" s="1"/>
      <c r="B4" s="6">
        <v>2013</v>
      </c>
      <c r="C4" s="6">
        <v>2014</v>
      </c>
      <c r="D4" s="6">
        <v>2015</v>
      </c>
      <c r="E4" s="6">
        <v>2016</v>
      </c>
      <c r="F4" s="9">
        <v>2017</v>
      </c>
      <c r="G4" s="6">
        <v>2018</v>
      </c>
      <c r="H4" s="6">
        <v>2019</v>
      </c>
    </row>
    <row r="5" spans="1:8" x14ac:dyDescent="0.25">
      <c r="A5" s="19" t="s">
        <v>50</v>
      </c>
      <c r="B5" s="3"/>
      <c r="C5" s="3">
        <v>680398909</v>
      </c>
      <c r="D5" s="3">
        <v>574436034</v>
      </c>
      <c r="E5" s="3">
        <v>848562302</v>
      </c>
      <c r="F5" s="3">
        <v>538376699</v>
      </c>
      <c r="G5" s="3">
        <v>562128091</v>
      </c>
      <c r="H5" s="3">
        <v>547672137</v>
      </c>
    </row>
    <row r="6" spans="1:8" x14ac:dyDescent="0.25">
      <c r="A6" t="s">
        <v>18</v>
      </c>
      <c r="B6" s="3">
        <v>0</v>
      </c>
      <c r="C6" s="3">
        <v>406384716</v>
      </c>
      <c r="D6" s="3">
        <v>388466506</v>
      </c>
      <c r="E6" s="3">
        <v>578695281</v>
      </c>
      <c r="F6" s="3">
        <v>380327282</v>
      </c>
      <c r="G6" s="3">
        <v>394358021</v>
      </c>
      <c r="H6" s="3">
        <v>385783150</v>
      </c>
    </row>
    <row r="7" spans="1:8" x14ac:dyDescent="0.25">
      <c r="A7" s="19" t="s">
        <v>51</v>
      </c>
      <c r="B7" s="5">
        <f>B5-B6</f>
        <v>0</v>
      </c>
      <c r="C7" s="5">
        <f t="shared" ref="C7:H7" si="0">C5-C6</f>
        <v>274014193</v>
      </c>
      <c r="D7" s="5">
        <f t="shared" si="0"/>
        <v>185969528</v>
      </c>
      <c r="E7" s="5">
        <f t="shared" si="0"/>
        <v>269867021</v>
      </c>
      <c r="F7" s="5">
        <f t="shared" si="0"/>
        <v>158049417</v>
      </c>
      <c r="G7" s="5">
        <f t="shared" si="0"/>
        <v>167770070</v>
      </c>
      <c r="H7" s="5">
        <f t="shared" si="0"/>
        <v>161888987</v>
      </c>
    </row>
    <row r="8" spans="1:8" x14ac:dyDescent="0.25">
      <c r="A8" s="21"/>
      <c r="B8" s="3"/>
      <c r="C8" s="3"/>
      <c r="D8" s="3"/>
      <c r="E8" s="3"/>
      <c r="F8" s="3"/>
    </row>
    <row r="9" spans="1:8" x14ac:dyDescent="0.25">
      <c r="A9" s="19" t="s">
        <v>52</v>
      </c>
      <c r="B9" s="5">
        <f t="shared" ref="B9:D9" si="1">SUM(B10:B11)</f>
        <v>0</v>
      </c>
      <c r="C9" s="5">
        <f t="shared" si="1"/>
        <v>38808521</v>
      </c>
      <c r="D9" s="5">
        <f t="shared" si="1"/>
        <v>39612873</v>
      </c>
      <c r="E9" s="5">
        <f>SUM(E10:E11)</f>
        <v>57519416</v>
      </c>
      <c r="F9" s="5">
        <f>SUM(F10:F11)</f>
        <v>39410116</v>
      </c>
      <c r="G9" s="5">
        <f>SUM(G10:G11)</f>
        <v>41209400</v>
      </c>
      <c r="H9" s="5">
        <f>SUM(H10:H11)</f>
        <v>50391398</v>
      </c>
    </row>
    <row r="10" spans="1:8" x14ac:dyDescent="0.25">
      <c r="A10" t="s">
        <v>19</v>
      </c>
      <c r="B10" s="3">
        <v>0</v>
      </c>
      <c r="C10" s="3">
        <v>31747893</v>
      </c>
      <c r="D10" s="3">
        <v>32910160</v>
      </c>
      <c r="E10" s="3">
        <v>48302471</v>
      </c>
      <c r="F10" s="3">
        <v>34087787</v>
      </c>
      <c r="G10" s="3">
        <v>35671930</v>
      </c>
      <c r="H10" s="3">
        <v>44600089</v>
      </c>
    </row>
    <row r="11" spans="1:8" x14ac:dyDescent="0.25">
      <c r="A11" t="s">
        <v>20</v>
      </c>
      <c r="B11" s="3">
        <v>0</v>
      </c>
      <c r="C11" s="3">
        <v>7060628</v>
      </c>
      <c r="D11" s="3">
        <v>6702713</v>
      </c>
      <c r="E11" s="3">
        <v>9216945</v>
      </c>
      <c r="F11" s="3">
        <v>5322329</v>
      </c>
      <c r="G11" s="3">
        <v>5537470</v>
      </c>
      <c r="H11" s="3">
        <v>5791309</v>
      </c>
    </row>
    <row r="12" spans="1:8" x14ac:dyDescent="0.25">
      <c r="A12" s="19" t="s">
        <v>53</v>
      </c>
      <c r="B12" s="5">
        <f>B7-B9</f>
        <v>0</v>
      </c>
      <c r="C12" s="5">
        <f t="shared" ref="C12:H12" si="2">C7-C9</f>
        <v>235205672</v>
      </c>
      <c r="D12" s="5">
        <f t="shared" si="2"/>
        <v>146356655</v>
      </c>
      <c r="E12" s="5">
        <f t="shared" si="2"/>
        <v>212347605</v>
      </c>
      <c r="F12" s="5">
        <f t="shared" si="2"/>
        <v>118639301</v>
      </c>
      <c r="G12" s="5">
        <f t="shared" si="2"/>
        <v>126560670</v>
      </c>
      <c r="H12" s="5">
        <f t="shared" si="2"/>
        <v>111497589</v>
      </c>
    </row>
    <row r="13" spans="1:8" x14ac:dyDescent="0.25">
      <c r="A13" s="20" t="s">
        <v>54</v>
      </c>
      <c r="B13" s="3"/>
      <c r="C13" s="3"/>
      <c r="D13" s="3"/>
      <c r="E13" s="3"/>
      <c r="F13" s="3"/>
    </row>
    <row r="14" spans="1:8" x14ac:dyDescent="0.25">
      <c r="A14" s="2" t="s">
        <v>21</v>
      </c>
      <c r="B14" s="3">
        <v>0</v>
      </c>
      <c r="C14" s="3">
        <v>22187455</v>
      </c>
      <c r="D14" s="3">
        <v>22015842</v>
      </c>
      <c r="E14" s="3">
        <v>30910600</v>
      </c>
      <c r="F14" s="3">
        <v>10245580</v>
      </c>
      <c r="G14" s="3">
        <v>12452870</v>
      </c>
      <c r="H14" s="3">
        <v>17485715</v>
      </c>
    </row>
    <row r="15" spans="1:8" x14ac:dyDescent="0.25">
      <c r="A15" t="s">
        <v>22</v>
      </c>
      <c r="B15" s="3"/>
      <c r="C15" s="3">
        <v>1069335</v>
      </c>
      <c r="D15" s="3">
        <v>800969</v>
      </c>
      <c r="E15" s="3">
        <v>1126388</v>
      </c>
      <c r="F15" s="3">
        <v>904322</v>
      </c>
      <c r="G15" s="3">
        <v>815902</v>
      </c>
      <c r="H15" s="3">
        <v>1025227</v>
      </c>
    </row>
    <row r="16" spans="1:8" x14ac:dyDescent="0.25">
      <c r="A16" s="19" t="s">
        <v>55</v>
      </c>
      <c r="B16" s="5">
        <f>B12-B14+B15</f>
        <v>0</v>
      </c>
      <c r="C16" s="5">
        <f t="shared" ref="C16:H16" si="3">C12-C14+C15</f>
        <v>214087552</v>
      </c>
      <c r="D16" s="5">
        <f t="shared" si="3"/>
        <v>125141782</v>
      </c>
      <c r="E16" s="5">
        <f t="shared" si="3"/>
        <v>182563393</v>
      </c>
      <c r="F16" s="5">
        <f t="shared" si="3"/>
        <v>109298043</v>
      </c>
      <c r="G16" s="5">
        <f t="shared" si="3"/>
        <v>114923702</v>
      </c>
      <c r="H16" s="5">
        <f t="shared" si="3"/>
        <v>95037101</v>
      </c>
    </row>
    <row r="17" spans="1:8" x14ac:dyDescent="0.25">
      <c r="A17" t="s">
        <v>23</v>
      </c>
      <c r="B17" s="3">
        <v>0</v>
      </c>
      <c r="C17" s="3">
        <v>0</v>
      </c>
      <c r="D17" s="3">
        <v>5959133</v>
      </c>
      <c r="E17" s="3">
        <v>8693495</v>
      </c>
      <c r="F17" s="3">
        <v>5204669</v>
      </c>
      <c r="G17" s="3">
        <v>5472557</v>
      </c>
      <c r="H17" s="3">
        <v>4620814</v>
      </c>
    </row>
    <row r="18" spans="1:8" x14ac:dyDescent="0.25">
      <c r="A18" s="19" t="s">
        <v>56</v>
      </c>
      <c r="B18" s="5">
        <f>B16-B17</f>
        <v>0</v>
      </c>
      <c r="C18" s="5">
        <f t="shared" ref="C18:H18" si="4">C16-C17</f>
        <v>214087552</v>
      </c>
      <c r="D18" s="5">
        <f t="shared" si="4"/>
        <v>119182649</v>
      </c>
      <c r="E18" s="5">
        <f t="shared" si="4"/>
        <v>173869898</v>
      </c>
      <c r="F18" s="5">
        <f t="shared" si="4"/>
        <v>104093374</v>
      </c>
      <c r="G18" s="5">
        <f t="shared" si="4"/>
        <v>109451145</v>
      </c>
      <c r="H18" s="5">
        <f t="shared" si="4"/>
        <v>90416287</v>
      </c>
    </row>
    <row r="19" spans="1:8" x14ac:dyDescent="0.25">
      <c r="A19" s="16" t="s">
        <v>57</v>
      </c>
      <c r="B19" s="5">
        <f t="shared" ref="B19:D19" si="5">SUM(B20:B21)</f>
        <v>0</v>
      </c>
      <c r="C19" s="5">
        <f t="shared" si="5"/>
        <v>-73874077</v>
      </c>
      <c r="D19" s="5">
        <f t="shared" si="5"/>
        <v>-29795663</v>
      </c>
      <c r="E19" s="5">
        <f>SUM(E20:E21)</f>
        <v>-43467475</v>
      </c>
      <c r="F19" s="5">
        <f>SUM(F20:F21)</f>
        <v>-26023344</v>
      </c>
      <c r="G19" s="5">
        <f>SUM(G20:G21)</f>
        <v>-27362786</v>
      </c>
      <c r="H19" s="5">
        <f>SUM(H20:H21)</f>
        <v>-27409863</v>
      </c>
    </row>
    <row r="20" spans="1:8" x14ac:dyDescent="0.25">
      <c r="A20" t="s">
        <v>24</v>
      </c>
      <c r="B20" s="3"/>
      <c r="C20" s="3">
        <v>-42293373</v>
      </c>
      <c r="D20" s="3">
        <v>-8606036</v>
      </c>
      <c r="E20" s="3">
        <v>-13571446</v>
      </c>
      <c r="F20" s="3">
        <v>-8662821</v>
      </c>
      <c r="G20" s="3">
        <v>-14227949</v>
      </c>
      <c r="H20" s="3">
        <v>-3376074</v>
      </c>
    </row>
    <row r="21" spans="1:8" x14ac:dyDescent="0.25">
      <c r="A21" t="s">
        <v>25</v>
      </c>
      <c r="B21" s="3"/>
      <c r="C21" s="3">
        <v>-31580704</v>
      </c>
      <c r="D21" s="3">
        <v>-21189627</v>
      </c>
      <c r="E21" s="3">
        <v>-29896029</v>
      </c>
      <c r="F21" s="3">
        <v>-17360523</v>
      </c>
      <c r="G21" s="3">
        <v>-13134837</v>
      </c>
      <c r="H21" s="3">
        <v>-24033789</v>
      </c>
    </row>
    <row r="22" spans="1:8" x14ac:dyDescent="0.25">
      <c r="A22" s="19" t="s">
        <v>58</v>
      </c>
      <c r="B22" s="5">
        <f t="shared" ref="B22" si="6">B18+B19</f>
        <v>0</v>
      </c>
      <c r="C22" s="5">
        <f>(C18+C19)-1</f>
        <v>140213474</v>
      </c>
      <c r="D22" s="5">
        <f>(D18+D19)+2</f>
        <v>89386988</v>
      </c>
      <c r="E22" s="5">
        <f>(E18+E19)+1</f>
        <v>130402424</v>
      </c>
      <c r="F22" s="5">
        <f>F18+F19</f>
        <v>78070030</v>
      </c>
      <c r="G22" s="5">
        <f>G18+G19</f>
        <v>82088359</v>
      </c>
      <c r="H22" s="5">
        <f>H18+H19</f>
        <v>63006424</v>
      </c>
    </row>
    <row r="23" spans="1:8" x14ac:dyDescent="0.25">
      <c r="B23" s="3"/>
      <c r="C23" s="3">
        <v>1.95</v>
      </c>
      <c r="D23" s="3">
        <v>1.24</v>
      </c>
      <c r="E23" s="3"/>
      <c r="F23" s="3"/>
    </row>
    <row r="24" spans="1:8" x14ac:dyDescent="0.25">
      <c r="A24" s="19" t="s">
        <v>59</v>
      </c>
      <c r="B24" t="e">
        <f>B22/('1'!B31/10)</f>
        <v>#DIV/0!</v>
      </c>
      <c r="C24" s="10">
        <f>C22/('1'!C31/10)</f>
        <v>1.9474093611111112</v>
      </c>
      <c r="D24" s="10">
        <f>D22/('1'!D31/10)</f>
        <v>1.2414859444444444</v>
      </c>
      <c r="E24" s="10">
        <f>E22/('1'!E31/10)</f>
        <v>1.8111447777777778</v>
      </c>
      <c r="F24" s="10">
        <f>F22/('1'!F31/10)</f>
        <v>1.0843059722222221</v>
      </c>
      <c r="G24" s="10">
        <f>G22/('1'!G31/10)</f>
        <v>1.1401160972222222</v>
      </c>
      <c r="H24" s="10">
        <f>H22/('1'!H31/10)</f>
        <v>0.87508922222222219</v>
      </c>
    </row>
    <row r="25" spans="1:8" x14ac:dyDescent="0.25">
      <c r="A25" s="20" t="s">
        <v>60</v>
      </c>
      <c r="B25" s="3">
        <f>'1'!B31/10</f>
        <v>0</v>
      </c>
      <c r="C25" s="3">
        <f>'1'!C31/10</f>
        <v>72000000</v>
      </c>
      <c r="D25" s="3">
        <f>'1'!D31/10</f>
        <v>72000000</v>
      </c>
      <c r="E25" s="3">
        <f>'1'!E31/10</f>
        <v>72000000</v>
      </c>
      <c r="F25" s="3">
        <f>'1'!F31/10</f>
        <v>72000000</v>
      </c>
      <c r="G25" s="3">
        <f>'1'!G31/10</f>
        <v>72000000</v>
      </c>
      <c r="H25" s="3">
        <f>'1'!H31/10</f>
        <v>72000000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xSplit="1" ySplit="4" topLeftCell="B14" activePane="bottomRight" state="frozen"/>
      <selection pane="topRight" activeCell="B1" sqref="B1"/>
      <selection pane="bottomLeft" activeCell="A4" sqref="A4"/>
      <selection pane="bottomRight" activeCell="K29" sqref="K29"/>
    </sheetView>
  </sheetViews>
  <sheetFormatPr defaultRowHeight="15" x14ac:dyDescent="0.25"/>
  <cols>
    <col min="1" max="1" width="39.85546875" bestFit="1" customWidth="1"/>
    <col min="3" max="6" width="13.42578125" bestFit="1" customWidth="1"/>
    <col min="7" max="7" width="16" bestFit="1" customWidth="1"/>
    <col min="8" max="8" width="13.42578125" bestFit="1" customWidth="1"/>
  </cols>
  <sheetData>
    <row r="1" spans="1:8" ht="15.75" x14ac:dyDescent="0.25">
      <c r="A1" s="6" t="s">
        <v>0</v>
      </c>
    </row>
    <row r="2" spans="1:8" x14ac:dyDescent="0.25">
      <c r="A2" s="1" t="s">
        <v>75</v>
      </c>
      <c r="E2" s="4"/>
    </row>
    <row r="3" spans="1:8" x14ac:dyDescent="0.25">
      <c r="A3" s="1" t="s">
        <v>39</v>
      </c>
      <c r="E3" s="4"/>
    </row>
    <row r="4" spans="1:8" ht="15.75" x14ac:dyDescent="0.25">
      <c r="A4" s="1"/>
      <c r="B4" s="6">
        <v>2013</v>
      </c>
      <c r="C4" s="6">
        <v>2014</v>
      </c>
      <c r="D4" s="6">
        <v>2015</v>
      </c>
      <c r="E4" s="9">
        <v>2016</v>
      </c>
      <c r="F4" s="9">
        <v>2017</v>
      </c>
      <c r="G4" s="6">
        <v>2018</v>
      </c>
      <c r="H4" s="6">
        <v>2019</v>
      </c>
    </row>
    <row r="5" spans="1:8" ht="15.75" x14ac:dyDescent="0.25">
      <c r="A5" s="19" t="s">
        <v>62</v>
      </c>
      <c r="B5" s="6"/>
      <c r="C5" s="6"/>
      <c r="D5" s="6"/>
      <c r="E5" s="9"/>
      <c r="F5" s="9"/>
      <c r="G5" s="6"/>
    </row>
    <row r="6" spans="1:8" x14ac:dyDescent="0.25">
      <c r="A6" t="s">
        <v>26</v>
      </c>
      <c r="B6" s="3"/>
      <c r="C6" s="3">
        <v>631192197</v>
      </c>
      <c r="D6" s="3">
        <v>567190944</v>
      </c>
      <c r="E6" s="3">
        <v>837384434</v>
      </c>
      <c r="F6" s="3">
        <v>539645201</v>
      </c>
      <c r="G6" s="3">
        <v>569077819</v>
      </c>
      <c r="H6" s="3">
        <v>561653795</v>
      </c>
    </row>
    <row r="7" spans="1:8" x14ac:dyDescent="0.25">
      <c r="A7" t="s">
        <v>27</v>
      </c>
      <c r="B7" s="3"/>
      <c r="C7" s="3">
        <v>1069335</v>
      </c>
      <c r="D7" s="3">
        <v>800969</v>
      </c>
      <c r="E7" s="3">
        <v>1126388</v>
      </c>
      <c r="F7" s="3">
        <v>904322</v>
      </c>
      <c r="G7" s="3">
        <v>815902</v>
      </c>
      <c r="H7" s="3">
        <v>1025227</v>
      </c>
    </row>
    <row r="8" spans="1:8" x14ac:dyDescent="0.25">
      <c r="A8" s="2" t="s">
        <v>28</v>
      </c>
      <c r="B8" s="3"/>
      <c r="C8" s="3">
        <v>-426782947</v>
      </c>
      <c r="D8" s="3">
        <v>-326692654</v>
      </c>
      <c r="E8" s="3">
        <v>-516258550</v>
      </c>
      <c r="F8" s="3">
        <v>-356670516</v>
      </c>
      <c r="G8" s="3">
        <v>-410014005</v>
      </c>
      <c r="H8" s="3">
        <v>-352069862</v>
      </c>
    </row>
    <row r="9" spans="1:8" x14ac:dyDescent="0.25">
      <c r="A9" s="2" t="s">
        <v>29</v>
      </c>
      <c r="B9" s="3"/>
      <c r="C9" s="3">
        <v>-32471239</v>
      </c>
      <c r="D9" s="3">
        <v>-32628921</v>
      </c>
      <c r="E9" s="3">
        <v>-43498730</v>
      </c>
      <c r="F9" s="3">
        <v>-19706033</v>
      </c>
      <c r="G9" s="3">
        <v>-19299055</v>
      </c>
      <c r="H9" s="3">
        <v>-17485715</v>
      </c>
    </row>
    <row r="10" spans="1:8" x14ac:dyDescent="0.25">
      <c r="A10" s="2" t="s">
        <v>30</v>
      </c>
      <c r="B10" s="3"/>
      <c r="C10" s="3">
        <v>-22187455</v>
      </c>
      <c r="D10" s="3">
        <v>-22015842</v>
      </c>
      <c r="E10" s="3">
        <v>-30910600</v>
      </c>
      <c r="F10" s="3">
        <v>-10245580</v>
      </c>
      <c r="G10" s="3">
        <v>-12452870</v>
      </c>
      <c r="H10" s="3">
        <v>-24450954</v>
      </c>
    </row>
    <row r="11" spans="1:8" x14ac:dyDescent="0.25">
      <c r="A11" s="1"/>
      <c r="B11" s="5">
        <f>SUM(B6:B10)</f>
        <v>0</v>
      </c>
      <c r="C11" s="5">
        <f t="shared" ref="C11:H11" si="0">SUM(C6:C10)</f>
        <v>150819891</v>
      </c>
      <c r="D11" s="5">
        <f t="shared" si="0"/>
        <v>186654496</v>
      </c>
      <c r="E11" s="5">
        <f t="shared" si="0"/>
        <v>247842942</v>
      </c>
      <c r="F11" s="5">
        <f t="shared" si="0"/>
        <v>153927394</v>
      </c>
      <c r="G11" s="5">
        <f t="shared" si="0"/>
        <v>128127791</v>
      </c>
      <c r="H11" s="5">
        <f t="shared" si="0"/>
        <v>168672491</v>
      </c>
    </row>
    <row r="12" spans="1:8" x14ac:dyDescent="0.25">
      <c r="A12" s="1"/>
      <c r="B12" s="3"/>
      <c r="C12" s="3"/>
      <c r="D12" s="3"/>
      <c r="E12" s="3"/>
      <c r="F12" s="3"/>
    </row>
    <row r="13" spans="1:8" x14ac:dyDescent="0.25">
      <c r="A13" s="19" t="s">
        <v>63</v>
      </c>
      <c r="B13" s="3"/>
      <c r="C13" s="3"/>
      <c r="D13" s="3"/>
      <c r="E13" s="3"/>
      <c r="F13" s="3"/>
    </row>
    <row r="14" spans="1:8" x14ac:dyDescent="0.25">
      <c r="A14" s="2" t="s">
        <v>31</v>
      </c>
      <c r="B14" s="3"/>
      <c r="C14" s="3">
        <v>-122297045</v>
      </c>
      <c r="D14" s="3">
        <v>-163655689</v>
      </c>
      <c r="E14" s="3">
        <v>-224093796</v>
      </c>
      <c r="F14" s="3">
        <v>-123925658</v>
      </c>
      <c r="G14" s="3">
        <v>-106960260</v>
      </c>
      <c r="H14" s="22">
        <v>-263562763</v>
      </c>
    </row>
    <row r="15" spans="1:8" x14ac:dyDescent="0.25">
      <c r="A15" s="1"/>
      <c r="B15" s="5"/>
      <c r="C15" s="3">
        <v>-122297045</v>
      </c>
      <c r="D15" s="5">
        <v>-163655689</v>
      </c>
      <c r="E15" s="5">
        <v>-224093796</v>
      </c>
      <c r="F15" s="5">
        <v>-123925658</v>
      </c>
      <c r="G15" s="5">
        <v>-106960260</v>
      </c>
      <c r="H15" s="5">
        <v>-263562763</v>
      </c>
    </row>
    <row r="16" spans="1:8" x14ac:dyDescent="0.25">
      <c r="B16" s="3"/>
      <c r="C16" s="3"/>
      <c r="D16" s="3"/>
      <c r="E16" s="3"/>
      <c r="F16" s="3"/>
    </row>
    <row r="17" spans="1:8" x14ac:dyDescent="0.25">
      <c r="A17" s="19" t="s">
        <v>64</v>
      </c>
      <c r="B17" s="3"/>
      <c r="C17" s="3"/>
      <c r="D17" s="3"/>
      <c r="E17" s="3"/>
      <c r="F17" s="3"/>
    </row>
    <row r="18" spans="1:8" x14ac:dyDescent="0.25">
      <c r="A18" s="2" t="s">
        <v>32</v>
      </c>
      <c r="B18" s="3"/>
      <c r="C18" s="3">
        <v>-3197159</v>
      </c>
      <c r="D18" s="3">
        <v>309739</v>
      </c>
      <c r="E18" s="3">
        <v>-1795340</v>
      </c>
      <c r="F18" s="3">
        <v>4306787</v>
      </c>
      <c r="G18" s="3">
        <v>1919261</v>
      </c>
      <c r="H18" s="3">
        <v>116798529</v>
      </c>
    </row>
    <row r="19" spans="1:8" x14ac:dyDescent="0.25">
      <c r="A19" s="2" t="s">
        <v>33</v>
      </c>
      <c r="B19" s="3"/>
      <c r="C19" s="3">
        <v>-21830375</v>
      </c>
      <c r="D19" s="3">
        <v>-21719490</v>
      </c>
      <c r="E19" s="3">
        <v>-21746675</v>
      </c>
      <c r="F19" s="3">
        <v>-29653536</v>
      </c>
      <c r="G19" s="3">
        <v>-22347468</v>
      </c>
      <c r="H19" s="3">
        <v>-20278932</v>
      </c>
    </row>
    <row r="20" spans="1:8" x14ac:dyDescent="0.25">
      <c r="A20" s="2" t="s">
        <v>34</v>
      </c>
      <c r="B20" s="3"/>
      <c r="C20" s="3">
        <v>-140000</v>
      </c>
      <c r="D20" s="3"/>
      <c r="E20" s="3"/>
      <c r="F20" s="3"/>
    </row>
    <row r="21" spans="1:8" x14ac:dyDescent="0.25">
      <c r="A21" s="1"/>
      <c r="B21" s="5">
        <f t="shared" ref="B21:D21" si="1">SUM(B18:B19)</f>
        <v>0</v>
      </c>
      <c r="C21" s="5">
        <f>SUM(C18:C20)</f>
        <v>-25167534</v>
      </c>
      <c r="D21" s="5">
        <f t="shared" si="1"/>
        <v>-21409751</v>
      </c>
      <c r="E21" s="5">
        <f>SUM(E18:E19)</f>
        <v>-23542015</v>
      </c>
      <c r="F21" s="5">
        <f>SUM(F18:F19)</f>
        <v>-25346749</v>
      </c>
      <c r="G21" s="5">
        <f>SUM(G18:G19)</f>
        <v>-20428207</v>
      </c>
      <c r="H21" s="5">
        <f>SUM(H18:H19)</f>
        <v>96519597</v>
      </c>
    </row>
    <row r="22" spans="1:8" x14ac:dyDescent="0.25">
      <c r="A22" s="1" t="s">
        <v>65</v>
      </c>
      <c r="B22" s="5">
        <f t="shared" ref="B22:H22" si="2">B11+B15+B21</f>
        <v>0</v>
      </c>
      <c r="C22" s="5">
        <f t="shared" si="2"/>
        <v>3355312</v>
      </c>
      <c r="D22" s="5">
        <f t="shared" si="2"/>
        <v>1589056</v>
      </c>
      <c r="E22" s="5">
        <f t="shared" si="2"/>
        <v>207131</v>
      </c>
      <c r="F22" s="5">
        <f t="shared" si="2"/>
        <v>4654987</v>
      </c>
      <c r="G22" s="5">
        <f t="shared" si="2"/>
        <v>739324</v>
      </c>
      <c r="H22" s="5">
        <f t="shared" si="2"/>
        <v>1629325</v>
      </c>
    </row>
    <row r="23" spans="1:8" x14ac:dyDescent="0.25">
      <c r="A23" s="20" t="s">
        <v>66</v>
      </c>
      <c r="B23" s="3"/>
      <c r="C23" s="3">
        <v>25420657</v>
      </c>
      <c r="D23" s="3">
        <v>28775969</v>
      </c>
      <c r="E23" s="3">
        <v>28775969</v>
      </c>
      <c r="F23" s="5">
        <v>28983101</v>
      </c>
      <c r="G23" s="5">
        <v>33638088</v>
      </c>
      <c r="H23" s="3">
        <v>34377412</v>
      </c>
    </row>
    <row r="24" spans="1:8" x14ac:dyDescent="0.25">
      <c r="A24" s="19" t="s">
        <v>67</v>
      </c>
      <c r="B24" s="5">
        <f>SUM(B22:B23)</f>
        <v>0</v>
      </c>
      <c r="C24" s="5">
        <f>SUM(C22:C23)</f>
        <v>28775969</v>
      </c>
      <c r="D24" s="5">
        <f t="shared" ref="D24" si="3">SUM(D22:D23)+1</f>
        <v>30365026</v>
      </c>
      <c r="E24" s="5">
        <f>SUM(E22:E23)+1</f>
        <v>28983101</v>
      </c>
      <c r="F24" s="5">
        <f>SUM(F22:F23)</f>
        <v>33638088</v>
      </c>
      <c r="G24" s="5">
        <f>SUM(G22:G23)</f>
        <v>34377412</v>
      </c>
      <c r="H24" s="5">
        <f>SUM(H22:H23)</f>
        <v>36006737</v>
      </c>
    </row>
    <row r="25" spans="1:8" x14ac:dyDescent="0.25">
      <c r="B25" s="3"/>
      <c r="C25" s="3"/>
      <c r="D25" s="3"/>
      <c r="E25" s="3"/>
      <c r="F25" s="3"/>
    </row>
    <row r="26" spans="1:8" x14ac:dyDescent="0.25">
      <c r="A26" s="19" t="s">
        <v>68</v>
      </c>
      <c r="B26" t="e">
        <f>B11/('1'!B31/10)</f>
        <v>#DIV/0!</v>
      </c>
      <c r="C26" s="12">
        <f>C11/('1'!C31/10)</f>
        <v>2.0947207083333335</v>
      </c>
      <c r="D26" s="12">
        <f>D11/('1'!D31/10)</f>
        <v>2.5924235555555555</v>
      </c>
      <c r="E26" s="12">
        <f>E11/('1'!E31/10)</f>
        <v>3.4422630833333332</v>
      </c>
      <c r="F26" s="12">
        <f>F11/('1'!F31/10)</f>
        <v>2.1378804722222222</v>
      </c>
      <c r="G26" s="12">
        <f>G11/('1'!G31/10)</f>
        <v>1.7795526527777779</v>
      </c>
      <c r="H26" s="12">
        <f>H11/('1'!H31/10)</f>
        <v>2.3426734861111109</v>
      </c>
    </row>
    <row r="27" spans="1:8" x14ac:dyDescent="0.25">
      <c r="A27" s="19" t="s">
        <v>69</v>
      </c>
      <c r="B27" s="3">
        <f>'1'!B31/10</f>
        <v>0</v>
      </c>
      <c r="C27" s="3">
        <f>'1'!C31/10</f>
        <v>72000000</v>
      </c>
      <c r="D27" s="3">
        <f>'1'!D31/10</f>
        <v>72000000</v>
      </c>
      <c r="E27" s="3">
        <f>'1'!E31/10</f>
        <v>72000000</v>
      </c>
      <c r="F27" s="3">
        <f>'1'!F31/10</f>
        <v>72000000</v>
      </c>
      <c r="G27" s="3">
        <f>'1'!G31/10</f>
        <v>72000000</v>
      </c>
      <c r="H27" s="3">
        <f>'1'!H31/10</f>
        <v>72000000</v>
      </c>
    </row>
    <row r="28" spans="1:8" x14ac:dyDescent="0.25">
      <c r="A28" s="1"/>
      <c r="B28" s="3"/>
      <c r="C28" s="3"/>
      <c r="D28" s="3"/>
      <c r="E28" s="3"/>
      <c r="F28" s="3"/>
      <c r="G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3" sqref="A1:A3"/>
    </sheetView>
  </sheetViews>
  <sheetFormatPr defaultRowHeight="15" x14ac:dyDescent="0.25"/>
  <cols>
    <col min="1" max="1" width="16.5703125" bestFit="1" customWidth="1"/>
  </cols>
  <sheetData>
    <row r="1" spans="1:6" x14ac:dyDescent="0.25">
      <c r="A1" s="1" t="s">
        <v>0</v>
      </c>
    </row>
    <row r="2" spans="1:6" x14ac:dyDescent="0.25">
      <c r="A2" s="1" t="s">
        <v>74</v>
      </c>
    </row>
    <row r="3" spans="1:6" x14ac:dyDescent="0.25">
      <c r="A3" s="1" t="s">
        <v>39</v>
      </c>
    </row>
    <row r="4" spans="1:6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</row>
    <row r="5" spans="1:6" x14ac:dyDescent="0.25">
      <c r="A5" s="2" t="s">
        <v>73</v>
      </c>
      <c r="B5" s="7" t="e">
        <f>'2'!C22/'1'!B14</f>
        <v>#DIV/0!</v>
      </c>
      <c r="C5" s="7">
        <f>'2'!D22/'1'!C14</f>
        <v>2.0905246682940276E-2</v>
      </c>
      <c r="D5" s="7">
        <f>'2'!E22/'1'!D14</f>
        <v>2.9933830475386621E-2</v>
      </c>
      <c r="E5" s="7">
        <f>'2'!F22/'1'!E14</f>
        <v>1.7708269502525877E-2</v>
      </c>
      <c r="F5" s="7">
        <f>'2'!G22/'1'!F14</f>
        <v>1.8463639382195751E-2</v>
      </c>
    </row>
    <row r="6" spans="1:6" x14ac:dyDescent="0.25">
      <c r="A6" s="2" t="s">
        <v>72</v>
      </c>
      <c r="B6" s="7" t="e">
        <f>'2'!C22/'1'!B30</f>
        <v>#DIV/0!</v>
      </c>
      <c r="C6" s="7">
        <f>'2'!D22/'1'!C30</f>
        <v>2.3958473961323827E-2</v>
      </c>
      <c r="D6" s="7">
        <f>'2'!E22/'1'!D30</f>
        <v>3.4413869678927483E-2</v>
      </c>
      <c r="E6" s="7">
        <f>'2'!F22/'1'!E30</f>
        <v>2.0382458539913946E-2</v>
      </c>
      <c r="F6" s="7">
        <f>'2'!G22/'1'!F30</f>
        <v>2.1184730488694414E-2</v>
      </c>
    </row>
    <row r="7" spans="1:6" x14ac:dyDescent="0.25">
      <c r="A7" s="2" t="s">
        <v>35</v>
      </c>
      <c r="B7" s="7"/>
      <c r="C7" s="7"/>
      <c r="D7" s="7"/>
      <c r="E7" s="7"/>
      <c r="F7" s="7"/>
    </row>
    <row r="8" spans="1:6" x14ac:dyDescent="0.25">
      <c r="A8" s="2" t="s">
        <v>36</v>
      </c>
      <c r="B8" s="8" t="e">
        <f>'1'!B9/'1'!B21</f>
        <v>#DIV/0!</v>
      </c>
      <c r="C8" s="8">
        <f>'1'!C9/'1'!C21</f>
        <v>2.7538038115069488</v>
      </c>
      <c r="D8" s="8">
        <f>'1'!D9/'1'!D21</f>
        <v>2.7704496554283384</v>
      </c>
      <c r="E8" s="8">
        <f>'1'!E9/'1'!E21</f>
        <v>2.8582687006919878</v>
      </c>
      <c r="F8" s="8">
        <f>'1'!F9/'1'!F21</f>
        <v>3.1225093350685276</v>
      </c>
    </row>
    <row r="9" spans="1:6" x14ac:dyDescent="0.25">
      <c r="A9" s="2" t="s">
        <v>71</v>
      </c>
      <c r="B9" s="7" t="e">
        <f>'2'!C22/'2'!B5</f>
        <v>#DIV/0!</v>
      </c>
      <c r="C9" s="7">
        <f>'2'!D22/'2'!C5</f>
        <v>0.13137438466997894</v>
      </c>
      <c r="D9" s="7">
        <f>'2'!E22/'2'!D5</f>
        <v>0.22700947761226276</v>
      </c>
      <c r="E9" s="7">
        <f>'2'!F22/'2'!E5</f>
        <v>9.2002708364482585E-2</v>
      </c>
      <c r="F9" s="7">
        <f>'2'!G22/'2'!F5</f>
        <v>0.15247383319611313</v>
      </c>
    </row>
    <row r="10" spans="1:6" x14ac:dyDescent="0.25">
      <c r="A10" t="s">
        <v>37</v>
      </c>
      <c r="B10" s="7" t="e">
        <f>'2'!B12/'2'!B5</f>
        <v>#DIV/0!</v>
      </c>
      <c r="C10" s="7">
        <f>'2'!C12/'2'!C5</f>
        <v>0.34568790291813944</v>
      </c>
      <c r="D10" s="7">
        <f>'2'!D12/'2'!D5</f>
        <v>0.25478320707158142</v>
      </c>
      <c r="E10" s="7">
        <f>'2'!E12/'2'!E5</f>
        <v>0.25024397678227284</v>
      </c>
      <c r="F10" s="7">
        <f>'2'!F12/'2'!F5</f>
        <v>0.22036485089411345</v>
      </c>
    </row>
    <row r="11" spans="1:6" x14ac:dyDescent="0.25">
      <c r="A11" s="2" t="s">
        <v>70</v>
      </c>
      <c r="B11" s="7" t="e">
        <f>'2'!B22/'1'!B30</f>
        <v>#DIV/0!</v>
      </c>
      <c r="C11" s="7">
        <f>'2'!C22/'1'!C30</f>
        <v>3.758154224701872E-2</v>
      </c>
      <c r="D11" s="7">
        <f>'2'!D22/'1'!D30</f>
        <v>2.3589685388239828E-2</v>
      </c>
      <c r="E11" s="7">
        <f>'2'!E22/'1'!E30</f>
        <v>3.4045356466294162E-2</v>
      </c>
      <c r="F11" s="7">
        <f>'2'!F22/'1'!F30</f>
        <v>2.0147711136414451E-2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2018-03-22T07:41:52Z</dcterms:created>
  <dcterms:modified xsi:type="dcterms:W3CDTF">2020-04-12T10:45:53Z</dcterms:modified>
</cp:coreProperties>
</file>