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lecommunication\Q\"/>
    </mc:Choice>
  </mc:AlternateContent>
  <bookViews>
    <workbookView xWindow="0" yWindow="0" windowWidth="20490" windowHeight="7755" tabRatio="603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3" l="1"/>
  <c r="I38" i="3"/>
  <c r="H35" i="3"/>
  <c r="I35" i="3"/>
  <c r="H32" i="3"/>
  <c r="I32" i="3"/>
  <c r="G30" i="3"/>
  <c r="H30" i="3"/>
  <c r="I30" i="3"/>
  <c r="G22" i="3"/>
  <c r="H22" i="3"/>
  <c r="I22" i="3"/>
  <c r="G12" i="3"/>
  <c r="G38" i="3" s="1"/>
  <c r="H12" i="3"/>
  <c r="I12" i="3"/>
  <c r="H34" i="2"/>
  <c r="I34" i="2"/>
  <c r="H32" i="2"/>
  <c r="I32" i="2"/>
  <c r="G29" i="2"/>
  <c r="H29" i="2"/>
  <c r="I29" i="2"/>
  <c r="H27" i="2"/>
  <c r="I27" i="2"/>
  <c r="H24" i="2"/>
  <c r="I24" i="2"/>
  <c r="H17" i="2"/>
  <c r="I17" i="2"/>
  <c r="G8" i="2"/>
  <c r="G17" i="2" s="1"/>
  <c r="G24" i="2" s="1"/>
  <c r="G27" i="2" s="1"/>
  <c r="H8" i="2"/>
  <c r="I8" i="2"/>
  <c r="G14" i="1"/>
  <c r="H14" i="1"/>
  <c r="G41" i="1"/>
  <c r="G52" i="1" s="1"/>
  <c r="G31" i="1"/>
  <c r="G24" i="1"/>
  <c r="G6" i="1"/>
  <c r="G20" i="1" s="1"/>
  <c r="H6" i="1"/>
  <c r="G32" i="3" l="1"/>
  <c r="G35" i="3" s="1"/>
  <c r="G32" i="2"/>
  <c r="G34" i="2" s="1"/>
  <c r="G50" i="1"/>
  <c r="H20" i="1"/>
  <c r="G39" i="1"/>
  <c r="C31" i="1"/>
  <c r="C41" i="1"/>
  <c r="E14" i="1"/>
  <c r="F53" i="1"/>
  <c r="F29" i="2"/>
  <c r="B53" i="1" l="1"/>
  <c r="C53" i="1"/>
  <c r="D53" i="1"/>
  <c r="E53" i="1"/>
  <c r="F30" i="3" l="1"/>
  <c r="F22" i="3"/>
  <c r="F12" i="3"/>
  <c r="F8" i="2"/>
  <c r="F17" i="2" s="1"/>
  <c r="H39" i="1"/>
  <c r="H50" i="1"/>
  <c r="F31" i="1"/>
  <c r="F24" i="1"/>
  <c r="F41" i="1"/>
  <c r="F14" i="1"/>
  <c r="F6" i="1"/>
  <c r="F32" i="3" l="1"/>
  <c r="F35" i="3" s="1"/>
  <c r="F24" i="2"/>
  <c r="F27" i="2" s="1"/>
  <c r="F32" i="2" s="1"/>
  <c r="F11" i="4" s="1"/>
  <c r="F10" i="4"/>
  <c r="F7" i="4"/>
  <c r="F8" i="4"/>
  <c r="F20" i="1"/>
  <c r="F39" i="1"/>
  <c r="F38" i="3"/>
  <c r="F50" i="1"/>
  <c r="F52" i="1"/>
  <c r="F6" i="4" l="1"/>
  <c r="F5" i="4"/>
  <c r="F34" i="2"/>
  <c r="F9" i="4"/>
  <c r="B30" i="3"/>
  <c r="C30" i="3"/>
  <c r="D30" i="3"/>
  <c r="E30" i="3"/>
  <c r="B6" i="1"/>
  <c r="C6" i="1"/>
  <c r="D6" i="1"/>
  <c r="E6" i="1"/>
  <c r="B12" i="3"/>
  <c r="B38" i="3" s="1"/>
  <c r="C12" i="3"/>
  <c r="C38" i="3" s="1"/>
  <c r="D12" i="3"/>
  <c r="D38" i="3" s="1"/>
  <c r="E12" i="3"/>
  <c r="E38" i="3" s="1"/>
  <c r="B24" i="1" l="1"/>
  <c r="C24" i="1"/>
  <c r="D24" i="1"/>
  <c r="E24" i="1"/>
  <c r="B8" i="2" l="1"/>
  <c r="B17" i="2" s="1"/>
  <c r="B24" i="2" s="1"/>
  <c r="C8" i="2"/>
  <c r="C17" i="2" s="1"/>
  <c r="D8" i="2"/>
  <c r="D17" i="2" s="1"/>
  <c r="D24" i="2" s="1"/>
  <c r="E8" i="2"/>
  <c r="E17" i="2" s="1"/>
  <c r="E10" i="4" l="1"/>
  <c r="E24" i="2"/>
  <c r="E27" i="2" s="1"/>
  <c r="C10" i="4"/>
  <c r="C24" i="2"/>
  <c r="C27" i="2" s="1"/>
  <c r="D10" i="4"/>
  <c r="D27" i="2"/>
  <c r="B27" i="2"/>
  <c r="B10" i="4"/>
  <c r="B22" i="3"/>
  <c r="B32" i="3" s="1"/>
  <c r="C22" i="3"/>
  <c r="C32" i="3" s="1"/>
  <c r="D22" i="3"/>
  <c r="D32" i="3" s="1"/>
  <c r="E22" i="3"/>
  <c r="E32" i="3" s="1"/>
  <c r="E35" i="3" s="1"/>
  <c r="B29" i="2"/>
  <c r="C29" i="2"/>
  <c r="D29" i="2"/>
  <c r="E29" i="2"/>
  <c r="B31" i="1"/>
  <c r="D31" i="1"/>
  <c r="D39" i="1" s="1"/>
  <c r="E31" i="1"/>
  <c r="E39" i="1" s="1"/>
  <c r="B41" i="1"/>
  <c r="D41" i="1"/>
  <c r="E41" i="1"/>
  <c r="B14" i="1"/>
  <c r="C14" i="1"/>
  <c r="D14" i="1"/>
  <c r="C8" i="4" l="1"/>
  <c r="D8" i="4"/>
  <c r="E8" i="4"/>
  <c r="B32" i="2"/>
  <c r="B11" i="4" s="1"/>
  <c r="E7" i="4"/>
  <c r="C7" i="4"/>
  <c r="D7" i="4"/>
  <c r="E32" i="2"/>
  <c r="C32" i="2"/>
  <c r="C9" i="4" s="1"/>
  <c r="B8" i="4"/>
  <c r="D32" i="2"/>
  <c r="D11" i="4" s="1"/>
  <c r="C52" i="1"/>
  <c r="E52" i="1"/>
  <c r="D52" i="1"/>
  <c r="B52" i="1"/>
  <c r="B7" i="4"/>
  <c r="E50" i="1"/>
  <c r="D50" i="1"/>
  <c r="C39" i="1"/>
  <c r="C50" i="1"/>
  <c r="B50" i="1"/>
  <c r="B39" i="1"/>
  <c r="E20" i="1"/>
  <c r="D35" i="3"/>
  <c r="D20" i="1"/>
  <c r="C35" i="3"/>
  <c r="C20" i="1"/>
  <c r="B35" i="3"/>
  <c r="B20" i="1"/>
  <c r="C34" i="2" l="1"/>
  <c r="C5" i="4"/>
  <c r="B6" i="4"/>
  <c r="B34" i="2"/>
  <c r="C6" i="4"/>
  <c r="B9" i="4"/>
  <c r="C11" i="4"/>
  <c r="B5" i="4"/>
  <c r="E5" i="4"/>
  <c r="D34" i="2"/>
  <c r="D9" i="4"/>
  <c r="E34" i="2"/>
  <c r="E9" i="4"/>
  <c r="E6" i="4"/>
  <c r="D5" i="4"/>
  <c r="E11" i="4"/>
  <c r="D6" i="4"/>
</calcChain>
</file>

<file path=xl/sharedStrings.xml><?xml version="1.0" encoding="utf-8"?>
<sst xmlns="http://schemas.openxmlformats.org/spreadsheetml/2006/main" count="131" uniqueCount="105">
  <si>
    <t>NON CURRENT ASSETS</t>
  </si>
  <si>
    <t xml:space="preserve">Property,Plant  and  Equipment </t>
  </si>
  <si>
    <t>CURRENT ASSETS</t>
  </si>
  <si>
    <t>Cash and Cash Equivalents</t>
  </si>
  <si>
    <t>Share Capital</t>
  </si>
  <si>
    <t>Operating Expenses</t>
  </si>
  <si>
    <t>Operating Profit</t>
  </si>
  <si>
    <t>Current</t>
  </si>
  <si>
    <t>Deferred</t>
  </si>
  <si>
    <t>Contribution to WPPF</t>
  </si>
  <si>
    <t>Profit Before contribution to WPPF</t>
  </si>
  <si>
    <t>Retained earnings</t>
  </si>
  <si>
    <t>Share premium</t>
  </si>
  <si>
    <t>GRAMEEN PHONE</t>
  </si>
  <si>
    <t>Intangible asset</t>
  </si>
  <si>
    <t>Inventories</t>
  </si>
  <si>
    <t>Provisions</t>
  </si>
  <si>
    <t>Foreign exchange gain/loss</t>
  </si>
  <si>
    <t>Payment to suppliers, contractors and others</t>
  </si>
  <si>
    <t>Income tax paid</t>
  </si>
  <si>
    <t>Payment for acquisition of property, plant and equipment</t>
  </si>
  <si>
    <t>Investment in associate</t>
  </si>
  <si>
    <t>Short term investment</t>
  </si>
  <si>
    <t>Capital reserve</t>
  </si>
  <si>
    <t>Deposit from shareholders</t>
  </si>
  <si>
    <t>General reserve</t>
  </si>
  <si>
    <t>Finance lease obligation</t>
  </si>
  <si>
    <t>Trade and other payables</t>
  </si>
  <si>
    <t>Cash receipts from customers</t>
  </si>
  <si>
    <t>Interest received</t>
  </si>
  <si>
    <t>Interest paid</t>
  </si>
  <si>
    <t>Proceeds on sale of property, plant and equipment</t>
  </si>
  <si>
    <t>Payment for acquisition of other intangible assets</t>
  </si>
  <si>
    <t>Proceeds from sale of short term investments</t>
  </si>
  <si>
    <t>Payment of dividend</t>
  </si>
  <si>
    <t>Amount refunded to IPO share applicants</t>
  </si>
  <si>
    <t>Trade and other receviables</t>
  </si>
  <si>
    <t>Loans and obligation</t>
  </si>
  <si>
    <t>Deferred tax liabilities</t>
  </si>
  <si>
    <t>Loans and borrowings</t>
  </si>
  <si>
    <t>Current tax payable</t>
  </si>
  <si>
    <t>Other current liabilities</t>
  </si>
  <si>
    <t>Cost of material and traffic charges</t>
  </si>
  <si>
    <t>Salaries and personal cost</t>
  </si>
  <si>
    <t>Operating and maintenance</t>
  </si>
  <si>
    <t>Sales, marketing and commisions</t>
  </si>
  <si>
    <t>Revenue sharing, spectrum charges and licence fees</t>
  </si>
  <si>
    <t>Other operating expenses/income, net</t>
  </si>
  <si>
    <t>Depreciation and amortisation</t>
  </si>
  <si>
    <t>Share of profit of associate</t>
  </si>
  <si>
    <t>Gain on sale of shares in GPIT</t>
  </si>
  <si>
    <t>Finance expense/income, net</t>
  </si>
  <si>
    <t>Payroll and other payments to employees</t>
  </si>
  <si>
    <t>Payment from disposal of shares in GPIT</t>
  </si>
  <si>
    <t>Payment for telecom licence and spectrum</t>
  </si>
  <si>
    <t>Proceeds from long term bank loan</t>
  </si>
  <si>
    <t>Other non-current assets</t>
  </si>
  <si>
    <t>Payment of finance lease obligation</t>
  </si>
  <si>
    <t>Employee benefits</t>
  </si>
  <si>
    <t>Investment in preference share</t>
  </si>
  <si>
    <t>Debt to Equity</t>
  </si>
  <si>
    <t>Current Ratio</t>
  </si>
  <si>
    <t>Operating Margin</t>
  </si>
  <si>
    <t>Balance Sheet</t>
  </si>
  <si>
    <t>Income Statement</t>
  </si>
  <si>
    <t>Cash Flow Statement</t>
  </si>
  <si>
    <t>Ratios</t>
  </si>
  <si>
    <t>Net Margin</t>
  </si>
  <si>
    <t>Return on Asset (ROA)</t>
  </si>
  <si>
    <t>Return on Equity (ROE)</t>
  </si>
  <si>
    <t>Return on Invested Capital (ROIC)</t>
  </si>
  <si>
    <t>Contract Cost</t>
  </si>
  <si>
    <t>Liabilities and Capital</t>
  </si>
  <si>
    <t>Shareholders’ Equity</t>
  </si>
  <si>
    <t>Liabilities</t>
  </si>
  <si>
    <t>Net assets value per share</t>
  </si>
  <si>
    <t>Shares to calculate NAVPS</t>
  </si>
  <si>
    <t>Non Current Liabilities</t>
  </si>
  <si>
    <t>Current Liabilities</t>
  </si>
  <si>
    <t>Revenues</t>
  </si>
  <si>
    <t>Non-Operating Income/(Expenses)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</si>
  <si>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</si>
  <si>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</si>
  <si>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</si>
  <si>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</si>
  <si>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</si>
  <si>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</si>
  <si>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</si>
  <si>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</si>
  <si>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</si>
  <si>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</si>
  <si>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</si>
  <si>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</si>
  <si>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</si>
  <si>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</si>
  <si>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As at Quarterly end</t>
  </si>
  <si>
    <t>Quarter 1</t>
  </si>
  <si>
    <t>Quarter 3</t>
  </si>
  <si>
    <t>Quarter 2</t>
  </si>
  <si>
    <t>Right-of-use assets</t>
  </si>
  <si>
    <t>Lease liabilites</t>
  </si>
  <si>
    <t>Other non current liabilities</t>
  </si>
  <si>
    <t>TOTAL ASSETS</t>
  </si>
  <si>
    <t>TOTAL EQUITY &amp; LIABILITIES</t>
  </si>
  <si>
    <t>Proceeds of short term bank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</si>
</sst>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2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15" fontId="2" fillId="0" borderId="0" xfId="0" applyNumberFormat="1" applyFont="1"/>
    <xf numFmtId="2" fontId="1" fillId="0" borderId="0" xfId="0" applyNumberFormat="1" applyFont="1"/>
    <xf numFmtId="4" fontId="1" fillId="0" borderId="0" xfId="0" applyNumberFormat="1" applyFont="1"/>
    <xf numFmtId="164" fontId="0" fillId="0" borderId="0" xfId="1" applyNumberFormat="1" applyFont="1"/>
    <xf numFmtId="164" fontId="1" fillId="0" borderId="2" xfId="1" applyNumberFormat="1" applyFont="1" applyBorder="1"/>
    <xf numFmtId="164" fontId="3" fillId="0" borderId="2" xfId="1" applyNumberFormat="1" applyFont="1" applyBorder="1"/>
    <xf numFmtId="164" fontId="1" fillId="0" borderId="0" xfId="1" applyNumberFormat="1" applyFont="1"/>
    <xf numFmtId="164" fontId="1" fillId="0" borderId="1" xfId="1" applyNumberFormat="1" applyFont="1" applyBorder="1"/>
    <xf numFmtId="164" fontId="0" fillId="0" borderId="0" xfId="1" applyNumberFormat="1" applyFont="1" applyBorder="1"/>
    <xf numFmtId="164" fontId="1" fillId="0" borderId="0" xfId="1" applyNumberFormat="1" applyFont="1" applyBorder="1"/>
    <xf numFmtId="10" fontId="0" fillId="0" borderId="0" xfId="2" applyNumberFormat="1" applyFont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0" fontId="1" fillId="0" borderId="3" xfId="0" applyFont="1" applyBorder="1"/>
    <xf numFmtId="0" fontId="5" fillId="0" borderId="0" xfId="0" applyFont="1"/>
    <xf numFmtId="0" fontId="2" fillId="0" borderId="3" xfId="0" applyFont="1" applyBorder="1" applyAlignment="1">
      <alignment horizontal="left"/>
    </xf>
    <xf numFmtId="0" fontId="6" fillId="0" borderId="0" xfId="0" applyFont="1" applyAlignment="1">
      <alignment horizontal="left"/>
    </xf>
    <xf numFmtId="15" fontId="2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3" xfId="0" applyBorder="1"/>
    <xf numFmtId="164" fontId="0" fillId="0" borderId="0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53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K11" sqref="K11"/>
    </sheetView>
  </sheetViews>
  <sheetFormatPr defaultRowHeight="15" x14ac:dyDescent="0.25"/>
  <cols>
    <col min="1" max="1" width="41.140625" bestFit="1" customWidth="1"/>
    <col min="2" max="2" width="16.140625" customWidth="1"/>
    <col min="3" max="3" width="16.28515625" bestFit="1" customWidth="1"/>
    <col min="4" max="4" width="17" customWidth="1"/>
    <col min="5" max="5" width="16.42578125" customWidth="1"/>
    <col min="6" max="6" width="16.28515625" bestFit="1" customWidth="1"/>
    <col min="7" max="7" width="17.140625" customWidth="1"/>
    <col min="8" max="8" width="14.42578125" customWidth="1"/>
  </cols>
  <sheetData>
    <row r="1" spans="1:8" ht="15.75" x14ac:dyDescent="0.25">
      <c r="A1" s="3" t="s">
        <v>13</v>
      </c>
    </row>
    <row r="2" spans="1:8" ht="15.75" x14ac:dyDescent="0.25">
      <c r="A2" s="3" t="s">
        <v>63</v>
      </c>
    </row>
    <row r="3" spans="1:8" ht="15.75" x14ac:dyDescent="0.25">
      <c r="A3" s="3" t="s">
        <v>95</v>
      </c>
      <c r="B3" s="28" t="s">
        <v>97</v>
      </c>
      <c r="C3" s="28" t="s">
        <v>96</v>
      </c>
      <c r="D3" s="28" t="s">
        <v>98</v>
      </c>
      <c r="E3" s="28" t="s">
        <v>97</v>
      </c>
      <c r="F3" s="28" t="s">
        <v>96</v>
      </c>
      <c r="G3" s="28" t="s">
        <v>98</v>
      </c>
    </row>
    <row r="4" spans="1:8" ht="15.75" x14ac:dyDescent="0.25">
      <c r="B4" s="27">
        <v>43008</v>
      </c>
      <c r="C4" s="27">
        <v>43190</v>
      </c>
      <c r="D4" s="27">
        <v>43281</v>
      </c>
      <c r="E4" s="27">
        <v>43373</v>
      </c>
      <c r="F4" s="27">
        <v>43555</v>
      </c>
      <c r="G4" s="27">
        <v>43646</v>
      </c>
    </row>
    <row r="6" spans="1:8" x14ac:dyDescent="0.25">
      <c r="A6" s="24" t="s">
        <v>0</v>
      </c>
      <c r="B6" s="4">
        <f>SUM(B7:B12)</f>
        <v>111645169000</v>
      </c>
      <c r="C6" s="4">
        <f>SUM(C7:C12)</f>
        <v>129178086000</v>
      </c>
      <c r="D6" s="4">
        <f>SUM(D7:D12)</f>
        <v>127681797000</v>
      </c>
      <c r="E6" s="4">
        <f>SUM(E7:E12)</f>
        <v>126603458000</v>
      </c>
      <c r="F6" s="4">
        <f>SUM(F7:F12)</f>
        <v>134880299000</v>
      </c>
      <c r="G6" s="4">
        <f t="shared" ref="G6:H6" si="0">SUM(G7:G12)</f>
        <v>133233017000</v>
      </c>
      <c r="H6" s="4">
        <f t="shared" si="0"/>
        <v>0</v>
      </c>
    </row>
    <row r="7" spans="1:8" x14ac:dyDescent="0.25">
      <c r="A7" t="s">
        <v>1</v>
      </c>
      <c r="B7" s="7">
        <v>71371275000</v>
      </c>
      <c r="C7" s="1">
        <v>68995032000</v>
      </c>
      <c r="D7" s="7">
        <v>69043289000</v>
      </c>
      <c r="E7" s="7">
        <v>69332769000</v>
      </c>
      <c r="F7" s="1">
        <v>65179288000</v>
      </c>
      <c r="G7" s="1">
        <v>64950272000</v>
      </c>
    </row>
    <row r="8" spans="1:8" x14ac:dyDescent="0.25">
      <c r="A8" t="s">
        <v>14</v>
      </c>
      <c r="B8" s="7">
        <v>35680669000</v>
      </c>
      <c r="C8" s="1">
        <v>51440105000</v>
      </c>
      <c r="D8" s="7">
        <v>50110837000</v>
      </c>
      <c r="E8" s="7">
        <v>48870367000</v>
      </c>
      <c r="F8" s="1">
        <v>1669409000</v>
      </c>
      <c r="G8" s="1">
        <v>1675548000</v>
      </c>
    </row>
    <row r="9" spans="1:8" x14ac:dyDescent="0.25">
      <c r="A9" t="s">
        <v>99</v>
      </c>
      <c r="B9" s="7"/>
      <c r="C9" s="1"/>
      <c r="D9" s="7"/>
      <c r="E9" s="7"/>
      <c r="F9" s="1">
        <v>59898731000</v>
      </c>
      <c r="G9" s="1">
        <v>57992732000</v>
      </c>
    </row>
    <row r="10" spans="1:8" x14ac:dyDescent="0.25">
      <c r="A10" t="s">
        <v>71</v>
      </c>
      <c r="B10" s="7"/>
      <c r="C10" s="1">
        <v>4892075000</v>
      </c>
      <c r="D10" s="7">
        <v>4676902000</v>
      </c>
      <c r="E10" s="7">
        <v>4549553000</v>
      </c>
      <c r="F10" s="1">
        <v>4305207000</v>
      </c>
      <c r="G10" s="1">
        <v>4253891000</v>
      </c>
    </row>
    <row r="11" spans="1:8" x14ac:dyDescent="0.25">
      <c r="A11" t="s">
        <v>21</v>
      </c>
      <c r="B11" s="7"/>
      <c r="C11" s="1"/>
      <c r="D11" s="7"/>
      <c r="E11" s="7"/>
      <c r="G11" s="1">
        <v>0</v>
      </c>
    </row>
    <row r="12" spans="1:8" x14ac:dyDescent="0.25">
      <c r="A12" t="s">
        <v>56</v>
      </c>
      <c r="B12" s="7">
        <v>4593225000</v>
      </c>
      <c r="C12" s="1">
        <v>3850874000</v>
      </c>
      <c r="D12" s="7">
        <v>3850769000</v>
      </c>
      <c r="E12" s="7">
        <v>3850769000</v>
      </c>
      <c r="F12" s="1">
        <v>3827664000</v>
      </c>
      <c r="G12" s="1">
        <v>4360574000</v>
      </c>
    </row>
    <row r="13" spans="1:8" x14ac:dyDescent="0.25">
      <c r="B13" s="1"/>
      <c r="C13" s="1"/>
      <c r="D13" s="1"/>
      <c r="E13" s="1"/>
    </row>
    <row r="14" spans="1:8" x14ac:dyDescent="0.25">
      <c r="A14" s="24" t="s">
        <v>2</v>
      </c>
      <c r="B14" s="4">
        <f t="shared" ref="B14:H14" si="1">SUM(B15:B18)</f>
        <v>14363434000</v>
      </c>
      <c r="C14" s="4">
        <f t="shared" si="1"/>
        <v>18658002000</v>
      </c>
      <c r="D14" s="4">
        <f t="shared" si="1"/>
        <v>10720746000</v>
      </c>
      <c r="E14" s="4">
        <f>SUM(E15:E18)</f>
        <v>9623955000</v>
      </c>
      <c r="F14" s="4">
        <f t="shared" si="1"/>
        <v>20981438000</v>
      </c>
      <c r="G14" s="4">
        <f t="shared" si="1"/>
        <v>13694249000</v>
      </c>
      <c r="H14" s="4">
        <f t="shared" si="1"/>
        <v>0</v>
      </c>
    </row>
    <row r="15" spans="1:8" x14ac:dyDescent="0.25">
      <c r="A15" t="s">
        <v>15</v>
      </c>
      <c r="B15" s="7">
        <v>495723000</v>
      </c>
      <c r="C15" s="7">
        <v>177451000</v>
      </c>
      <c r="D15" s="7">
        <v>163643000</v>
      </c>
      <c r="E15" s="7">
        <v>114276000</v>
      </c>
      <c r="F15" s="1">
        <v>219533000</v>
      </c>
      <c r="G15" s="1">
        <v>241393000</v>
      </c>
    </row>
    <row r="16" spans="1:8" x14ac:dyDescent="0.25">
      <c r="A16" s="6" t="s">
        <v>36</v>
      </c>
      <c r="B16" s="7">
        <v>8812456000</v>
      </c>
      <c r="C16" s="7">
        <v>7358840000</v>
      </c>
      <c r="D16" s="7">
        <v>7652165000</v>
      </c>
      <c r="E16" s="7">
        <v>6935664000</v>
      </c>
      <c r="F16" s="1">
        <v>6495097000</v>
      </c>
      <c r="G16" s="1">
        <v>7246393000</v>
      </c>
    </row>
    <row r="17" spans="1:8" x14ac:dyDescent="0.25">
      <c r="A17" s="6" t="s">
        <v>22</v>
      </c>
      <c r="B17" s="7"/>
      <c r="C17" s="7"/>
      <c r="D17" s="7"/>
      <c r="E17" s="7"/>
      <c r="G17" s="1">
        <v>0</v>
      </c>
    </row>
    <row r="18" spans="1:8" x14ac:dyDescent="0.25">
      <c r="A18" s="6" t="s">
        <v>3</v>
      </c>
      <c r="B18" s="1">
        <v>5055255000</v>
      </c>
      <c r="C18" s="1">
        <v>11121711000</v>
      </c>
      <c r="D18" s="1">
        <v>2904938000</v>
      </c>
      <c r="E18" s="1">
        <v>2574015000</v>
      </c>
      <c r="F18" s="1">
        <v>14266808000</v>
      </c>
      <c r="G18" s="1">
        <v>6206463000</v>
      </c>
    </row>
    <row r="19" spans="1:8" x14ac:dyDescent="0.25">
      <c r="B19" s="1"/>
      <c r="C19" s="1"/>
      <c r="D19" s="1"/>
      <c r="E19" s="1"/>
    </row>
    <row r="20" spans="1:8" x14ac:dyDescent="0.25">
      <c r="A20" s="29" t="s">
        <v>102</v>
      </c>
      <c r="B20" s="4">
        <f t="shared" ref="B20:H20" si="2">SUM(B6,B14)</f>
        <v>126008603000</v>
      </c>
      <c r="C20" s="4">
        <f t="shared" si="2"/>
        <v>147836088000</v>
      </c>
      <c r="D20" s="4">
        <f t="shared" si="2"/>
        <v>138402543000</v>
      </c>
      <c r="E20" s="4">
        <f t="shared" si="2"/>
        <v>136227413000</v>
      </c>
      <c r="F20" s="4">
        <f t="shared" si="2"/>
        <v>155861737000</v>
      </c>
      <c r="G20" s="4">
        <f t="shared" si="2"/>
        <v>146927266000</v>
      </c>
      <c r="H20" s="4">
        <f t="shared" si="2"/>
        <v>0</v>
      </c>
    </row>
    <row r="21" spans="1:8" x14ac:dyDescent="0.25">
      <c r="A21" s="30"/>
      <c r="E21" s="1"/>
    </row>
    <row r="22" spans="1:8" ht="15.75" x14ac:dyDescent="0.25">
      <c r="A22" s="25" t="s">
        <v>72</v>
      </c>
    </row>
    <row r="23" spans="1:8" ht="15.75" x14ac:dyDescent="0.25">
      <c r="A23" s="26" t="s">
        <v>74</v>
      </c>
    </row>
    <row r="24" spans="1:8" x14ac:dyDescent="0.25">
      <c r="A24" s="24" t="s">
        <v>77</v>
      </c>
      <c r="B24" s="15">
        <f t="shared" ref="B24:G24" si="3">SUM(B25:B29)</f>
        <v>24186238000</v>
      </c>
      <c r="C24" s="15">
        <f t="shared" si="3"/>
        <v>24312528000</v>
      </c>
      <c r="D24" s="15">
        <f t="shared" si="3"/>
        <v>20420134000</v>
      </c>
      <c r="E24" s="15">
        <f t="shared" si="3"/>
        <v>20049478000</v>
      </c>
      <c r="F24" s="15">
        <f t="shared" si="3"/>
        <v>25835315000</v>
      </c>
      <c r="G24" s="15">
        <f t="shared" si="3"/>
        <v>22119295000</v>
      </c>
    </row>
    <row r="25" spans="1:8" x14ac:dyDescent="0.25">
      <c r="A25" s="6" t="s">
        <v>26</v>
      </c>
      <c r="B25" s="12">
        <v>4977096000</v>
      </c>
      <c r="C25" s="12">
        <v>4881534000</v>
      </c>
      <c r="D25" s="12">
        <v>4831048000</v>
      </c>
      <c r="E25" s="12">
        <v>4771136000</v>
      </c>
      <c r="F25" s="1">
        <v>16145029000</v>
      </c>
      <c r="G25" s="12">
        <v>16013874000</v>
      </c>
    </row>
    <row r="26" spans="1:8" x14ac:dyDescent="0.25">
      <c r="A26" s="6" t="s">
        <v>37</v>
      </c>
      <c r="B26" s="12">
        <v>11499655000</v>
      </c>
      <c r="C26" s="12">
        <v>8724088000</v>
      </c>
      <c r="D26" s="12">
        <v>5784598000</v>
      </c>
      <c r="E26" s="12">
        <v>5907352000</v>
      </c>
      <c r="F26" s="1">
        <v>2971444000</v>
      </c>
      <c r="G26" s="12">
        <v>0</v>
      </c>
    </row>
    <row r="27" spans="1:8" x14ac:dyDescent="0.25">
      <c r="A27" s="6" t="s">
        <v>38</v>
      </c>
      <c r="B27" s="12">
        <v>5722691000</v>
      </c>
      <c r="C27" s="12">
        <v>6196035000</v>
      </c>
      <c r="D27" s="12">
        <v>5214005000</v>
      </c>
      <c r="E27" s="12">
        <v>4668469000</v>
      </c>
      <c r="F27" s="1">
        <v>4821152000</v>
      </c>
      <c r="G27" s="12">
        <v>4428352000</v>
      </c>
    </row>
    <row r="28" spans="1:8" x14ac:dyDescent="0.25">
      <c r="A28" s="6" t="s">
        <v>58</v>
      </c>
      <c r="B28" s="12">
        <v>1180224000</v>
      </c>
      <c r="C28" s="12">
        <v>747314000</v>
      </c>
      <c r="D28" s="12">
        <v>802927000</v>
      </c>
      <c r="E28" s="12">
        <v>898538000</v>
      </c>
      <c r="F28" s="1">
        <v>1711623000</v>
      </c>
      <c r="G28" s="12">
        <v>1314809000</v>
      </c>
    </row>
    <row r="29" spans="1:8" x14ac:dyDescent="0.25">
      <c r="A29" s="6" t="s">
        <v>101</v>
      </c>
      <c r="B29" s="12">
        <v>806572000</v>
      </c>
      <c r="C29" s="12">
        <v>3763557000</v>
      </c>
      <c r="D29" s="12">
        <v>3787556000</v>
      </c>
      <c r="E29" s="12">
        <v>3803983000</v>
      </c>
      <c r="F29" s="1">
        <v>186067000</v>
      </c>
      <c r="G29" s="12">
        <v>362260000</v>
      </c>
    </row>
    <row r="30" spans="1:8" x14ac:dyDescent="0.25">
      <c r="B30" s="12"/>
      <c r="C30" s="12"/>
      <c r="D30" s="12"/>
      <c r="E30" s="12"/>
    </row>
    <row r="31" spans="1:8" x14ac:dyDescent="0.25">
      <c r="A31" s="24" t="s">
        <v>78</v>
      </c>
      <c r="B31" s="15">
        <f t="shared" ref="B31:G31" si="4">SUM(B32:B37)</f>
        <v>73132738000</v>
      </c>
      <c r="C31" s="15">
        <f t="shared" si="4"/>
        <v>79329614000</v>
      </c>
      <c r="D31" s="15">
        <f t="shared" si="4"/>
        <v>76487084000</v>
      </c>
      <c r="E31" s="15">
        <f t="shared" si="4"/>
        <v>82669815000</v>
      </c>
      <c r="F31" s="15">
        <f t="shared" si="4"/>
        <v>78733199000</v>
      </c>
      <c r="G31" s="15">
        <f t="shared" si="4"/>
        <v>90851960000</v>
      </c>
    </row>
    <row r="32" spans="1:8" x14ac:dyDescent="0.25">
      <c r="A32" t="s">
        <v>27</v>
      </c>
      <c r="B32" s="12">
        <v>23891095000</v>
      </c>
      <c r="C32" s="12">
        <v>25493822000</v>
      </c>
      <c r="D32" s="12">
        <v>27485112000</v>
      </c>
      <c r="E32" s="12">
        <v>25515990000</v>
      </c>
      <c r="F32" s="1">
        <v>22989875000</v>
      </c>
      <c r="G32" s="12">
        <v>21658180000</v>
      </c>
    </row>
    <row r="33" spans="1:8" x14ac:dyDescent="0.25">
      <c r="A33" t="s">
        <v>16</v>
      </c>
      <c r="B33" s="12">
        <v>14170315000</v>
      </c>
      <c r="C33" s="12">
        <v>15760425000</v>
      </c>
      <c r="D33" s="12">
        <v>12681298000</v>
      </c>
      <c r="E33" s="12">
        <v>15587793000</v>
      </c>
      <c r="F33" s="1">
        <v>14610735000</v>
      </c>
      <c r="G33" s="12">
        <v>18364799000</v>
      </c>
    </row>
    <row r="34" spans="1:8" x14ac:dyDescent="0.25">
      <c r="A34" t="s">
        <v>100</v>
      </c>
      <c r="B34" s="12"/>
      <c r="C34" s="12"/>
      <c r="D34" s="12"/>
      <c r="E34" s="12"/>
      <c r="F34" s="1">
        <v>3779668000</v>
      </c>
      <c r="G34" s="12">
        <v>3461488000</v>
      </c>
    </row>
    <row r="35" spans="1:8" x14ac:dyDescent="0.25">
      <c r="A35" t="s">
        <v>39</v>
      </c>
      <c r="B35" s="12">
        <v>5706279000</v>
      </c>
      <c r="C35" s="12">
        <v>5788803000</v>
      </c>
      <c r="D35" s="12">
        <v>6358692000</v>
      </c>
      <c r="E35" s="12">
        <v>10865657000</v>
      </c>
      <c r="F35" s="1">
        <v>5870236000</v>
      </c>
      <c r="G35" s="12">
        <v>14037519000</v>
      </c>
    </row>
    <row r="36" spans="1:8" x14ac:dyDescent="0.25">
      <c r="A36" t="s">
        <v>40</v>
      </c>
      <c r="B36" s="12">
        <v>25747435000</v>
      </c>
      <c r="C36" s="12">
        <v>29434086000</v>
      </c>
      <c r="D36" s="12">
        <v>26446250000</v>
      </c>
      <c r="E36" s="12">
        <v>26237061000</v>
      </c>
      <c r="F36" s="1">
        <v>27659332000</v>
      </c>
      <c r="G36" s="12">
        <v>28696627000</v>
      </c>
    </row>
    <row r="37" spans="1:8" x14ac:dyDescent="0.25">
      <c r="A37" t="s">
        <v>41</v>
      </c>
      <c r="B37" s="12">
        <v>3617614000</v>
      </c>
      <c r="C37" s="1">
        <v>2852478000</v>
      </c>
      <c r="D37" s="12">
        <v>3515732000</v>
      </c>
      <c r="E37" s="12">
        <v>4463314000</v>
      </c>
      <c r="F37" s="1">
        <v>3823353000</v>
      </c>
      <c r="G37" s="12">
        <v>4633347000</v>
      </c>
    </row>
    <row r="38" spans="1:8" x14ac:dyDescent="0.25">
      <c r="A38" s="2"/>
      <c r="B38" s="12"/>
      <c r="C38" s="12"/>
      <c r="D38" s="12"/>
      <c r="E38" s="12"/>
    </row>
    <row r="39" spans="1:8" x14ac:dyDescent="0.25">
      <c r="A39" s="2"/>
      <c r="B39" s="15">
        <f>SUM(B24,B31)</f>
        <v>97318976000</v>
      </c>
      <c r="C39" s="15">
        <f>SUM(C24,C31)</f>
        <v>103642142000</v>
      </c>
      <c r="D39" s="15">
        <f>SUM(D24,D31)</f>
        <v>96907218000</v>
      </c>
      <c r="E39" s="15">
        <f>SUM(E24,E31)</f>
        <v>102719293000</v>
      </c>
      <c r="F39" s="15">
        <f t="shared" ref="F39:H39" si="5">SUM(F24,F31)</f>
        <v>104568514000</v>
      </c>
      <c r="G39" s="15">
        <f t="shared" si="5"/>
        <v>112971255000</v>
      </c>
      <c r="H39" s="15">
        <f t="shared" si="5"/>
        <v>0</v>
      </c>
    </row>
    <row r="40" spans="1:8" x14ac:dyDescent="0.25">
      <c r="A40" s="2"/>
      <c r="B40" s="15"/>
      <c r="C40" s="15"/>
      <c r="D40" s="15"/>
      <c r="E40" s="15"/>
      <c r="F40" s="15"/>
      <c r="G40" s="15"/>
      <c r="H40" s="15"/>
    </row>
    <row r="41" spans="1:8" x14ac:dyDescent="0.25">
      <c r="A41" s="24" t="s">
        <v>73</v>
      </c>
      <c r="B41" s="15">
        <f>SUM(B42:B47)</f>
        <v>28689627000</v>
      </c>
      <c r="C41" s="15">
        <f>SUM(C42:C47)</f>
        <v>44193946000</v>
      </c>
      <c r="D41" s="15">
        <f t="shared" ref="D41" si="6">SUM(D42:D47)</f>
        <v>41495325000</v>
      </c>
      <c r="E41" s="15">
        <f>SUM(E42:E47)</f>
        <v>33508120000</v>
      </c>
      <c r="F41" s="15">
        <f t="shared" ref="F41:G41" si="7">SUM(F42:F47)</f>
        <v>51293223000</v>
      </c>
      <c r="G41" s="15">
        <f t="shared" si="7"/>
        <v>33956010000</v>
      </c>
    </row>
    <row r="42" spans="1:8" x14ac:dyDescent="0.25">
      <c r="A42" t="s">
        <v>4</v>
      </c>
      <c r="B42" s="12">
        <v>13503000000</v>
      </c>
      <c r="C42" s="12">
        <v>13503000000</v>
      </c>
      <c r="D42" s="12">
        <v>13503000000</v>
      </c>
      <c r="E42" s="12">
        <v>13503000000</v>
      </c>
      <c r="F42" s="1">
        <v>13503000000</v>
      </c>
      <c r="G42" s="12">
        <v>13503000000</v>
      </c>
    </row>
    <row r="43" spans="1:8" x14ac:dyDescent="0.25">
      <c r="A43" t="s">
        <v>12</v>
      </c>
      <c r="B43" s="12">
        <v>7840226000</v>
      </c>
      <c r="C43" s="12">
        <v>7840226000</v>
      </c>
      <c r="D43" s="12">
        <v>7840226000</v>
      </c>
      <c r="E43" s="12">
        <v>7840226000</v>
      </c>
      <c r="F43" s="1">
        <v>7840226000</v>
      </c>
      <c r="G43" s="12">
        <v>7840225000</v>
      </c>
    </row>
    <row r="44" spans="1:8" x14ac:dyDescent="0.25">
      <c r="A44" t="s">
        <v>23</v>
      </c>
      <c r="B44" s="12">
        <v>14446000</v>
      </c>
      <c r="C44" s="12">
        <v>14446000</v>
      </c>
      <c r="D44" s="12">
        <v>14446000</v>
      </c>
      <c r="E44" s="12">
        <v>14446000</v>
      </c>
      <c r="F44" s="1">
        <v>14446000</v>
      </c>
      <c r="G44" s="12">
        <v>14446000</v>
      </c>
    </row>
    <row r="45" spans="1:8" x14ac:dyDescent="0.25">
      <c r="A45" t="s">
        <v>24</v>
      </c>
      <c r="B45" s="12">
        <v>1880000</v>
      </c>
      <c r="C45" s="1">
        <v>1880000</v>
      </c>
      <c r="D45" s="12">
        <v>1880000</v>
      </c>
      <c r="E45" s="12">
        <v>1880000</v>
      </c>
      <c r="F45" s="1">
        <v>1880000</v>
      </c>
      <c r="G45" s="12">
        <v>1880000</v>
      </c>
    </row>
    <row r="46" spans="1:8" x14ac:dyDescent="0.25">
      <c r="A46" t="s">
        <v>25</v>
      </c>
      <c r="B46" s="12"/>
      <c r="C46" s="12"/>
      <c r="D46" s="12"/>
      <c r="E46" s="12"/>
    </row>
    <row r="47" spans="1:8" x14ac:dyDescent="0.25">
      <c r="A47" t="s">
        <v>11</v>
      </c>
      <c r="B47" s="12">
        <v>7330075000</v>
      </c>
      <c r="C47" s="12">
        <v>22834394000</v>
      </c>
      <c r="D47" s="12">
        <v>20135773000</v>
      </c>
      <c r="E47" s="12">
        <v>12148568000</v>
      </c>
      <c r="F47" s="1">
        <v>29933671000</v>
      </c>
      <c r="G47" s="12">
        <v>12596459000</v>
      </c>
    </row>
    <row r="48" spans="1:8" x14ac:dyDescent="0.25">
      <c r="B48" s="12"/>
      <c r="C48" s="12"/>
      <c r="D48" s="12"/>
      <c r="E48" s="12"/>
    </row>
    <row r="49" spans="1:8" x14ac:dyDescent="0.25">
      <c r="A49" s="2"/>
      <c r="B49" s="15"/>
      <c r="C49" s="15"/>
      <c r="D49" s="15"/>
      <c r="E49" s="12"/>
      <c r="F49" s="12"/>
      <c r="G49" s="12"/>
      <c r="H49" s="12"/>
    </row>
    <row r="50" spans="1:8" x14ac:dyDescent="0.25">
      <c r="A50" s="2" t="s">
        <v>103</v>
      </c>
      <c r="B50" s="15">
        <f t="shared" ref="B50:H50" si="8">SUM(B41,B24,B31)</f>
        <v>126008603000</v>
      </c>
      <c r="C50" s="15">
        <f t="shared" si="8"/>
        <v>147836088000</v>
      </c>
      <c r="D50" s="15">
        <f t="shared" si="8"/>
        <v>138402543000</v>
      </c>
      <c r="E50" s="15">
        <f t="shared" si="8"/>
        <v>136227413000</v>
      </c>
      <c r="F50" s="15">
        <f t="shared" si="8"/>
        <v>155861737000</v>
      </c>
      <c r="G50" s="15">
        <f t="shared" si="8"/>
        <v>146927265000</v>
      </c>
      <c r="H50" s="15">
        <f t="shared" si="8"/>
        <v>0</v>
      </c>
    </row>
    <row r="51" spans="1:8" x14ac:dyDescent="0.25">
      <c r="B51" s="12"/>
      <c r="C51" s="12"/>
      <c r="D51" s="12"/>
      <c r="E51" s="12"/>
      <c r="F51" s="12"/>
      <c r="G51" s="12"/>
      <c r="H51" s="12"/>
    </row>
    <row r="52" spans="1:8" x14ac:dyDescent="0.25">
      <c r="A52" s="23" t="s">
        <v>75</v>
      </c>
      <c r="B52" s="11">
        <f t="shared" ref="B52:G52" si="9">B41/(B42/10)</f>
        <v>21.246854032437238</v>
      </c>
      <c r="C52" s="11">
        <f t="shared" si="9"/>
        <v>32.728983188920978</v>
      </c>
      <c r="D52" s="11">
        <f t="shared" si="9"/>
        <v>30.730448789157965</v>
      </c>
      <c r="E52" s="11">
        <f t="shared" si="9"/>
        <v>24.815315115159596</v>
      </c>
      <c r="F52" s="11">
        <f t="shared" si="9"/>
        <v>37.986538546989557</v>
      </c>
      <c r="G52" s="11">
        <f t="shared" si="9"/>
        <v>25.147011775161076</v>
      </c>
      <c r="H52" s="11"/>
    </row>
    <row r="53" spans="1:8" x14ac:dyDescent="0.25">
      <c r="A53" s="23" t="s">
        <v>76</v>
      </c>
      <c r="B53" s="21">
        <f t="shared" ref="B53:F53" si="10">B42/10</f>
        <v>1350300000</v>
      </c>
      <c r="C53" s="21">
        <f t="shared" si="10"/>
        <v>1350300000</v>
      </c>
      <c r="D53" s="21">
        <f t="shared" si="10"/>
        <v>1350300000</v>
      </c>
      <c r="E53" s="21">
        <f t="shared" si="10"/>
        <v>1350300000</v>
      </c>
      <c r="F53" s="21">
        <f t="shared" si="10"/>
        <v>1350300000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56"/>
  <sheetViews>
    <sheetView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F36" sqref="F36"/>
    </sheetView>
  </sheetViews>
  <sheetFormatPr defaultRowHeight="15" x14ac:dyDescent="0.25"/>
  <cols>
    <col min="1" max="1" width="43.7109375" customWidth="1"/>
    <col min="2" max="2" width="16.7109375" customWidth="1"/>
    <col min="3" max="3" width="16.85546875" customWidth="1"/>
    <col min="4" max="4" width="16.7109375" customWidth="1"/>
    <col min="5" max="5" width="17.140625" customWidth="1"/>
    <col min="6" max="6" width="15.7109375" customWidth="1"/>
    <col min="7" max="7" width="16" customWidth="1"/>
  </cols>
  <sheetData>
    <row r="1" spans="1:9" ht="15.75" x14ac:dyDescent="0.25">
      <c r="A1" s="3" t="s">
        <v>13</v>
      </c>
      <c r="B1" s="3"/>
      <c r="C1" s="3"/>
      <c r="D1" s="3"/>
      <c r="E1" s="3"/>
    </row>
    <row r="2" spans="1:9" ht="15.75" x14ac:dyDescent="0.25">
      <c r="A2" s="3" t="s">
        <v>64</v>
      </c>
      <c r="B2" s="3"/>
      <c r="C2" s="3"/>
      <c r="D2" s="3"/>
      <c r="E2" s="3"/>
    </row>
    <row r="3" spans="1:9" ht="15.75" x14ac:dyDescent="0.25">
      <c r="A3" s="3" t="s">
        <v>95</v>
      </c>
      <c r="B3" s="28" t="s">
        <v>97</v>
      </c>
      <c r="C3" s="28" t="s">
        <v>96</v>
      </c>
      <c r="D3" s="28" t="s">
        <v>98</v>
      </c>
      <c r="E3" s="28" t="s">
        <v>97</v>
      </c>
      <c r="F3" s="28" t="s">
        <v>96</v>
      </c>
      <c r="G3" s="28" t="s">
        <v>98</v>
      </c>
    </row>
    <row r="4" spans="1:9" ht="15.75" x14ac:dyDescent="0.25">
      <c r="A4" s="3"/>
      <c r="B4" s="27">
        <v>43008</v>
      </c>
      <c r="C4" s="27">
        <v>43190</v>
      </c>
      <c r="D4" s="27">
        <v>43281</v>
      </c>
      <c r="E4" s="27">
        <v>43373</v>
      </c>
      <c r="F4" s="27">
        <v>43555</v>
      </c>
      <c r="G4" s="27">
        <v>43646</v>
      </c>
      <c r="H4" s="9"/>
      <c r="I4" s="9"/>
    </row>
    <row r="5" spans="1:9" ht="15.75" x14ac:dyDescent="0.25">
      <c r="A5" s="3"/>
      <c r="B5" s="9"/>
      <c r="C5" s="9"/>
      <c r="D5" s="9"/>
      <c r="E5" s="9"/>
    </row>
    <row r="6" spans="1:9" x14ac:dyDescent="0.25">
      <c r="A6" s="23" t="s">
        <v>79</v>
      </c>
      <c r="B6" s="15">
        <v>96228194000</v>
      </c>
      <c r="C6" s="15">
        <v>31243586000</v>
      </c>
      <c r="D6" s="15">
        <v>63818545000</v>
      </c>
      <c r="E6" s="15">
        <v>98130415000</v>
      </c>
      <c r="F6" s="15">
        <v>34862299000</v>
      </c>
      <c r="G6" s="15">
        <v>70900535000</v>
      </c>
      <c r="H6" s="15"/>
      <c r="I6" s="15"/>
    </row>
    <row r="7" spans="1:9" x14ac:dyDescent="0.25">
      <c r="A7" s="2"/>
      <c r="B7" s="15"/>
      <c r="C7" s="15"/>
      <c r="D7" s="15"/>
      <c r="E7" s="15"/>
    </row>
    <row r="8" spans="1:9" x14ac:dyDescent="0.25">
      <c r="A8" s="23" t="s">
        <v>5</v>
      </c>
      <c r="B8" s="15">
        <f t="shared" ref="B8:I8" si="0">SUM(B9:B15)</f>
        <v>57609707000</v>
      </c>
      <c r="C8" s="15">
        <f t="shared" si="0"/>
        <v>19479146000</v>
      </c>
      <c r="D8" s="15">
        <f t="shared" si="0"/>
        <v>38036193000</v>
      </c>
      <c r="E8" s="15">
        <f t="shared" si="0"/>
        <v>56822818000</v>
      </c>
      <c r="F8" s="15">
        <f t="shared" si="0"/>
        <v>19176993000</v>
      </c>
      <c r="G8" s="15">
        <f t="shared" si="0"/>
        <v>38304947000</v>
      </c>
      <c r="H8" s="15">
        <f t="shared" si="0"/>
        <v>0</v>
      </c>
      <c r="I8" s="15">
        <f t="shared" si="0"/>
        <v>0</v>
      </c>
    </row>
    <row r="9" spans="1:9" x14ac:dyDescent="0.25">
      <c r="A9" t="s">
        <v>42</v>
      </c>
      <c r="B9" s="12">
        <v>8047050000</v>
      </c>
      <c r="C9" s="12">
        <v>1695450000</v>
      </c>
      <c r="D9" s="12">
        <v>3441008000</v>
      </c>
      <c r="E9" s="12">
        <v>5289084000</v>
      </c>
      <c r="F9" s="1">
        <v>1981939000</v>
      </c>
      <c r="G9" s="12">
        <v>4053296000</v>
      </c>
    </row>
    <row r="10" spans="1:9" x14ac:dyDescent="0.25">
      <c r="A10" s="6" t="s">
        <v>43</v>
      </c>
      <c r="B10" s="12">
        <v>7021013000</v>
      </c>
      <c r="C10" s="12">
        <v>1934114000</v>
      </c>
      <c r="D10" s="12">
        <v>3976546000</v>
      </c>
      <c r="E10" s="12">
        <v>6226861000</v>
      </c>
      <c r="F10" s="1">
        <v>2658894000</v>
      </c>
      <c r="G10" s="12">
        <v>4939775000</v>
      </c>
    </row>
    <row r="11" spans="1:9" x14ac:dyDescent="0.25">
      <c r="A11" s="6" t="s">
        <v>44</v>
      </c>
      <c r="B11" s="12">
        <v>3124616000</v>
      </c>
      <c r="C11" s="12">
        <v>1487377000</v>
      </c>
      <c r="D11" s="12">
        <v>3020339000</v>
      </c>
      <c r="E11" s="12">
        <v>4399622000</v>
      </c>
      <c r="F11" s="1">
        <v>1655796000</v>
      </c>
      <c r="G11" s="12">
        <v>3003328000</v>
      </c>
    </row>
    <row r="12" spans="1:9" x14ac:dyDescent="0.25">
      <c r="A12" s="6" t="s">
        <v>45</v>
      </c>
      <c r="B12" s="12">
        <v>8492375000</v>
      </c>
      <c r="C12" s="12">
        <v>3625052000</v>
      </c>
      <c r="D12" s="12">
        <v>6783782000</v>
      </c>
      <c r="E12" s="12">
        <v>9778181000</v>
      </c>
      <c r="F12" s="1">
        <v>3145860000</v>
      </c>
      <c r="G12" s="12">
        <v>6564771000</v>
      </c>
    </row>
    <row r="13" spans="1:9" x14ac:dyDescent="0.25">
      <c r="A13" s="6" t="s">
        <v>46</v>
      </c>
      <c r="B13" s="12">
        <v>7346539000</v>
      </c>
      <c r="C13" s="12">
        <v>2493688000</v>
      </c>
      <c r="D13" s="12">
        <v>4888301000</v>
      </c>
      <c r="E13" s="12">
        <v>7434178000</v>
      </c>
      <c r="F13" s="1">
        <v>2404957000</v>
      </c>
      <c r="G13" s="12">
        <v>4886986000</v>
      </c>
    </row>
    <row r="14" spans="1:9" x14ac:dyDescent="0.25">
      <c r="A14" s="6" t="s">
        <v>47</v>
      </c>
      <c r="B14" s="12">
        <v>6148679000</v>
      </c>
      <c r="C14" s="12">
        <v>2023850000</v>
      </c>
      <c r="D14" s="12">
        <v>3961855000</v>
      </c>
      <c r="E14" s="12">
        <v>6190501000</v>
      </c>
      <c r="F14" s="1">
        <v>1582140000</v>
      </c>
      <c r="G14" s="12">
        <v>3260492000</v>
      </c>
    </row>
    <row r="15" spans="1:9" x14ac:dyDescent="0.25">
      <c r="A15" s="6" t="s">
        <v>48</v>
      </c>
      <c r="B15" s="12">
        <v>17429435000</v>
      </c>
      <c r="C15" s="12">
        <v>6219615000</v>
      </c>
      <c r="D15" s="12">
        <v>11964362000</v>
      </c>
      <c r="E15" s="12">
        <v>17504391000</v>
      </c>
      <c r="F15" s="1">
        <v>5747407000</v>
      </c>
      <c r="G15" s="12">
        <v>11596299000</v>
      </c>
    </row>
    <row r="16" spans="1:9" ht="15.75" customHeight="1" x14ac:dyDescent="0.25">
      <c r="B16" s="12"/>
      <c r="C16" s="12"/>
      <c r="D16" s="12"/>
      <c r="E16" s="12"/>
    </row>
    <row r="17" spans="1:9" x14ac:dyDescent="0.25">
      <c r="A17" s="23" t="s">
        <v>6</v>
      </c>
      <c r="B17" s="16">
        <f t="shared" ref="B17:I17" si="1">B6-B8</f>
        <v>38618487000</v>
      </c>
      <c r="C17" s="16">
        <f t="shared" si="1"/>
        <v>11764440000</v>
      </c>
      <c r="D17" s="16">
        <f t="shared" si="1"/>
        <v>25782352000</v>
      </c>
      <c r="E17" s="16">
        <f t="shared" si="1"/>
        <v>41307597000</v>
      </c>
      <c r="F17" s="16">
        <f t="shared" si="1"/>
        <v>15685306000</v>
      </c>
      <c r="G17" s="16">
        <f t="shared" si="1"/>
        <v>32595588000</v>
      </c>
      <c r="H17" s="16">
        <f t="shared" si="1"/>
        <v>0</v>
      </c>
      <c r="I17" s="16">
        <f t="shared" si="1"/>
        <v>0</v>
      </c>
    </row>
    <row r="18" spans="1:9" x14ac:dyDescent="0.25">
      <c r="A18" s="22" t="s">
        <v>80</v>
      </c>
      <c r="B18" s="18"/>
      <c r="C18" s="18"/>
      <c r="D18" s="18"/>
      <c r="E18" s="18"/>
      <c r="F18" s="18"/>
    </row>
    <row r="19" spans="1:9" x14ac:dyDescent="0.25">
      <c r="A19" t="s">
        <v>49</v>
      </c>
      <c r="B19" s="12"/>
      <c r="C19" s="12"/>
      <c r="D19" s="17"/>
      <c r="E19" s="17"/>
    </row>
    <row r="20" spans="1:9" x14ac:dyDescent="0.25">
      <c r="A20" t="s">
        <v>50</v>
      </c>
      <c r="B20" s="12"/>
      <c r="C20" s="12"/>
      <c r="D20" s="17"/>
      <c r="E20" s="17"/>
    </row>
    <row r="21" spans="1:9" x14ac:dyDescent="0.25">
      <c r="A21" t="s">
        <v>51</v>
      </c>
      <c r="B21" s="12">
        <v>1139394000</v>
      </c>
      <c r="C21" s="12">
        <v>284122000</v>
      </c>
      <c r="D21" s="17">
        <v>751490000</v>
      </c>
      <c r="E21" s="17">
        <v>1213566000</v>
      </c>
      <c r="F21" s="1">
        <v>532275000</v>
      </c>
      <c r="G21" s="31">
        <v>1013861000</v>
      </c>
    </row>
    <row r="22" spans="1:9" x14ac:dyDescent="0.25">
      <c r="A22" t="s">
        <v>17</v>
      </c>
      <c r="B22" s="12">
        <v>1104374000</v>
      </c>
      <c r="C22" s="12">
        <v>206361000</v>
      </c>
      <c r="D22" s="17">
        <v>236308000</v>
      </c>
      <c r="E22" s="17">
        <v>280742000</v>
      </c>
      <c r="F22" s="1">
        <v>95990000</v>
      </c>
      <c r="G22" s="31">
        <v>270649000</v>
      </c>
    </row>
    <row r="23" spans="1:9" x14ac:dyDescent="0.25">
      <c r="B23" s="12"/>
      <c r="C23" s="12"/>
      <c r="D23" s="12"/>
      <c r="E23" s="12"/>
    </row>
    <row r="24" spans="1:9" x14ac:dyDescent="0.25">
      <c r="A24" s="23" t="s">
        <v>10</v>
      </c>
      <c r="B24" s="16">
        <f t="shared" ref="B24:E24" si="2">B17+B19+B20-B21-B22</f>
        <v>36374719000</v>
      </c>
      <c r="C24" s="16">
        <f t="shared" si="2"/>
        <v>11273957000</v>
      </c>
      <c r="D24" s="16">
        <f t="shared" si="2"/>
        <v>24794554000</v>
      </c>
      <c r="E24" s="16">
        <f t="shared" si="2"/>
        <v>39813289000</v>
      </c>
      <c r="F24" s="16">
        <f>F17+F19+F20-F21-F22</f>
        <v>15057041000</v>
      </c>
      <c r="G24" s="16">
        <f t="shared" ref="G24:I24" si="3">G17+G19+G20-G21-G22</f>
        <v>31311078000</v>
      </c>
      <c r="H24" s="16">
        <f t="shared" si="3"/>
        <v>0</v>
      </c>
      <c r="I24" s="16">
        <f t="shared" si="3"/>
        <v>0</v>
      </c>
    </row>
    <row r="25" spans="1:9" x14ac:dyDescent="0.25">
      <c r="B25" s="17"/>
      <c r="C25" s="17"/>
      <c r="D25" s="17"/>
      <c r="E25" s="17"/>
      <c r="F25" s="17"/>
    </row>
    <row r="26" spans="1:9" x14ac:dyDescent="0.25">
      <c r="A26" s="6" t="s">
        <v>9</v>
      </c>
      <c r="B26" s="17">
        <v>0</v>
      </c>
      <c r="C26" s="17">
        <v>0</v>
      </c>
      <c r="D26" s="12">
        <v>0</v>
      </c>
      <c r="E26" s="12">
        <v>0</v>
      </c>
      <c r="F26" s="12">
        <v>0</v>
      </c>
      <c r="G26" s="12">
        <v>0</v>
      </c>
    </row>
    <row r="27" spans="1:9" x14ac:dyDescent="0.25">
      <c r="A27" s="23" t="s">
        <v>81</v>
      </c>
      <c r="B27" s="16">
        <f t="shared" ref="B27:E27" si="4">B24-B26</f>
        <v>36374719000</v>
      </c>
      <c r="C27" s="16">
        <f t="shared" si="4"/>
        <v>11273957000</v>
      </c>
      <c r="D27" s="16">
        <f t="shared" si="4"/>
        <v>24794554000</v>
      </c>
      <c r="E27" s="16">
        <f t="shared" si="4"/>
        <v>39813289000</v>
      </c>
      <c r="F27" s="16">
        <f t="shared" ref="F27:I27" si="5">F24-F26</f>
        <v>15057041000</v>
      </c>
      <c r="G27" s="16">
        <f t="shared" si="5"/>
        <v>31311078000</v>
      </c>
      <c r="H27" s="16">
        <f t="shared" si="5"/>
        <v>0</v>
      </c>
      <c r="I27" s="16">
        <f t="shared" si="5"/>
        <v>0</v>
      </c>
    </row>
    <row r="28" spans="1:9" x14ac:dyDescent="0.25">
      <c r="B28" s="18"/>
      <c r="C28" s="18"/>
      <c r="D28" s="15"/>
      <c r="E28" s="15"/>
      <c r="F28" s="15"/>
    </row>
    <row r="29" spans="1:9" x14ac:dyDescent="0.25">
      <c r="A29" s="24" t="s">
        <v>82</v>
      </c>
      <c r="B29" s="18">
        <f t="shared" ref="B29:I29" si="6">SUM(B30:B31)</f>
        <v>14926526000</v>
      </c>
      <c r="C29" s="18">
        <f t="shared" si="6"/>
        <v>4879612000</v>
      </c>
      <c r="D29" s="18">
        <f t="shared" si="6"/>
        <v>7595830000</v>
      </c>
      <c r="E29" s="18">
        <f t="shared" si="6"/>
        <v>13723020000</v>
      </c>
      <c r="F29" s="18">
        <f t="shared" si="6"/>
        <v>6130900000</v>
      </c>
      <c r="G29" s="18">
        <f t="shared" si="6"/>
        <v>13261816000</v>
      </c>
      <c r="H29" s="18">
        <f t="shared" si="6"/>
        <v>0</v>
      </c>
      <c r="I29" s="18">
        <f t="shared" si="6"/>
        <v>0</v>
      </c>
    </row>
    <row r="30" spans="1:9" x14ac:dyDescent="0.25">
      <c r="A30" t="s">
        <v>7</v>
      </c>
      <c r="B30" s="12">
        <v>14926526000</v>
      </c>
      <c r="C30" s="12">
        <v>4879612000</v>
      </c>
      <c r="D30" s="12">
        <v>7595830000</v>
      </c>
      <c r="E30" s="12">
        <v>13723020000</v>
      </c>
      <c r="F30" s="1">
        <v>6130900000</v>
      </c>
      <c r="G30" s="12">
        <v>13261816000</v>
      </c>
    </row>
    <row r="31" spans="1:9" x14ac:dyDescent="0.25">
      <c r="A31" t="s">
        <v>8</v>
      </c>
      <c r="B31" s="17">
        <v>0</v>
      </c>
      <c r="C31" s="17">
        <v>0</v>
      </c>
      <c r="D31" s="17">
        <v>0</v>
      </c>
      <c r="E31" s="17">
        <v>0</v>
      </c>
      <c r="G31" s="31">
        <v>0</v>
      </c>
    </row>
    <row r="32" spans="1:9" x14ac:dyDescent="0.25">
      <c r="A32" s="23" t="s">
        <v>83</v>
      </c>
      <c r="B32" s="16">
        <f t="shared" ref="B32:E32" si="7">B27-B29</f>
        <v>21448193000</v>
      </c>
      <c r="C32" s="16">
        <f t="shared" si="7"/>
        <v>6394345000</v>
      </c>
      <c r="D32" s="16">
        <f t="shared" si="7"/>
        <v>17198724000</v>
      </c>
      <c r="E32" s="16">
        <f t="shared" si="7"/>
        <v>26090269000</v>
      </c>
      <c r="F32" s="16">
        <f t="shared" ref="F32:I32" si="8">F27-F29</f>
        <v>8926141000</v>
      </c>
      <c r="G32" s="16">
        <f t="shared" si="8"/>
        <v>18049262000</v>
      </c>
      <c r="H32" s="16">
        <f t="shared" si="8"/>
        <v>0</v>
      </c>
      <c r="I32" s="16">
        <f t="shared" si="8"/>
        <v>0</v>
      </c>
    </row>
    <row r="33" spans="1:9" x14ac:dyDescent="0.25">
      <c r="A33" s="2"/>
      <c r="D33" s="1"/>
      <c r="E33" s="1"/>
      <c r="F33" s="1"/>
    </row>
    <row r="34" spans="1:9" x14ac:dyDescent="0.25">
      <c r="A34" s="23" t="s">
        <v>84</v>
      </c>
      <c r="B34" s="10">
        <f>B32/('1'!B42/10)</f>
        <v>15.884020588017478</v>
      </c>
      <c r="C34" s="10">
        <f>C32/('1'!C42/10)</f>
        <v>4.7354995186254909</v>
      </c>
      <c r="D34" s="10">
        <f>D32/('1'!D42/10)</f>
        <v>12.736965118862475</v>
      </c>
      <c r="E34" s="10">
        <f>E32/('1'!E42/10)</f>
        <v>19.321831444864106</v>
      </c>
      <c r="F34" s="10">
        <f>F32/('1'!F42/10)</f>
        <v>6.6104872991187147</v>
      </c>
      <c r="G34" s="10">
        <f>G32/('1'!G42/10)</f>
        <v>13.366853291861068</v>
      </c>
      <c r="H34" s="10" t="e">
        <f>H32/('1'!H42/10)</f>
        <v>#DIV/0!</v>
      </c>
      <c r="I34" s="10" t="e">
        <f>I32/('1'!I42/10)</f>
        <v>#DIV/0!</v>
      </c>
    </row>
    <row r="35" spans="1:9" x14ac:dyDescent="0.25">
      <c r="A35" s="22" t="s">
        <v>85</v>
      </c>
      <c r="B35">
        <v>1350300000</v>
      </c>
      <c r="C35">
        <v>1350300000</v>
      </c>
      <c r="D35">
        <v>1350300000</v>
      </c>
      <c r="E35">
        <v>1350300000</v>
      </c>
      <c r="F35">
        <v>1350300000</v>
      </c>
    </row>
    <row r="56" spans="1:1" x14ac:dyDescent="0.25">
      <c r="A56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tabSelected="1" workbookViewId="0">
      <pane xSplit="1" ySplit="4" topLeftCell="B17" activePane="bottomRight" state="frozen"/>
      <selection pane="topRight" activeCell="B1" sqref="B1"/>
      <selection pane="bottomLeft" activeCell="A6" sqref="A6"/>
      <selection pane="bottomRight" activeCell="H30" sqref="H30"/>
    </sheetView>
  </sheetViews>
  <sheetFormatPr defaultRowHeight="15" x14ac:dyDescent="0.25"/>
  <cols>
    <col min="1" max="1" width="57.140625" bestFit="1" customWidth="1"/>
    <col min="2" max="2" width="17" customWidth="1"/>
    <col min="3" max="3" width="16.85546875" customWidth="1"/>
    <col min="4" max="5" width="17" customWidth="1"/>
    <col min="6" max="6" width="15.28515625" bestFit="1" customWidth="1"/>
    <col min="7" max="7" width="17.140625" customWidth="1"/>
    <col min="8" max="8" width="10.85546875" bestFit="1" customWidth="1"/>
  </cols>
  <sheetData>
    <row r="1" spans="1:9" ht="15.75" x14ac:dyDescent="0.25">
      <c r="A1" s="3" t="s">
        <v>13</v>
      </c>
    </row>
    <row r="2" spans="1:9" ht="15.75" x14ac:dyDescent="0.25">
      <c r="A2" s="3" t="s">
        <v>65</v>
      </c>
    </row>
    <row r="3" spans="1:9" ht="15.75" x14ac:dyDescent="0.25">
      <c r="A3" s="3" t="s">
        <v>95</v>
      </c>
      <c r="B3" s="28" t="s">
        <v>97</v>
      </c>
      <c r="C3" s="28" t="s">
        <v>96</v>
      </c>
      <c r="D3" s="28" t="s">
        <v>98</v>
      </c>
      <c r="E3" s="28" t="s">
        <v>97</v>
      </c>
      <c r="F3" s="28" t="s">
        <v>96</v>
      </c>
      <c r="G3" s="28" t="s">
        <v>98</v>
      </c>
    </row>
    <row r="4" spans="1:9" ht="15.75" x14ac:dyDescent="0.25">
      <c r="A4" s="3"/>
      <c r="B4" s="27">
        <v>43008</v>
      </c>
      <c r="C4" s="27">
        <v>43190</v>
      </c>
      <c r="D4" s="27">
        <v>43281</v>
      </c>
      <c r="E4" s="27">
        <v>43373</v>
      </c>
      <c r="F4" s="27">
        <v>43555</v>
      </c>
      <c r="G4" s="27">
        <v>43646</v>
      </c>
    </row>
    <row r="5" spans="1:9" x14ac:dyDescent="0.25">
      <c r="A5" s="23" t="s">
        <v>86</v>
      </c>
    </row>
    <row r="6" spans="1:9" x14ac:dyDescent="0.25">
      <c r="A6" t="s">
        <v>28</v>
      </c>
      <c r="B6" s="12">
        <v>95283664000</v>
      </c>
      <c r="C6" s="12">
        <v>30845510000</v>
      </c>
      <c r="D6" s="12">
        <v>63206758000</v>
      </c>
      <c r="E6" s="12">
        <v>98201730000</v>
      </c>
      <c r="F6" s="1">
        <v>35498008000</v>
      </c>
      <c r="G6" s="12">
        <v>71437186000</v>
      </c>
    </row>
    <row r="7" spans="1:9" x14ac:dyDescent="0.25">
      <c r="A7" s="6" t="s">
        <v>52</v>
      </c>
      <c r="B7" s="12">
        <v>-4999993000</v>
      </c>
      <c r="C7" s="12">
        <v>-1299285000</v>
      </c>
      <c r="D7" s="12">
        <v>-3010955000</v>
      </c>
      <c r="E7" s="12">
        <v>-4079892000</v>
      </c>
      <c r="F7" s="1">
        <v>-1611067000</v>
      </c>
      <c r="G7" s="12">
        <v>-4031747000</v>
      </c>
    </row>
    <row r="8" spans="1:9" x14ac:dyDescent="0.25">
      <c r="A8" s="6" t="s">
        <v>18</v>
      </c>
      <c r="B8" s="12">
        <v>-32968258000</v>
      </c>
      <c r="C8" s="12">
        <v>-10249788000</v>
      </c>
      <c r="D8" s="12">
        <v>-22095153000</v>
      </c>
      <c r="E8" s="12">
        <v>-32385279000</v>
      </c>
      <c r="F8" s="1">
        <v>-10759735000</v>
      </c>
      <c r="G8" s="12">
        <v>-23358130000</v>
      </c>
    </row>
    <row r="9" spans="1:9" x14ac:dyDescent="0.25">
      <c r="A9" s="6" t="s">
        <v>29</v>
      </c>
      <c r="B9" s="12">
        <v>138784000</v>
      </c>
      <c r="C9" s="12">
        <v>309000</v>
      </c>
      <c r="D9" s="12">
        <v>248550000</v>
      </c>
      <c r="E9" s="12">
        <v>271301000</v>
      </c>
      <c r="F9" s="1">
        <v>41803000</v>
      </c>
      <c r="G9" s="12">
        <v>367063000</v>
      </c>
    </row>
    <row r="10" spans="1:9" x14ac:dyDescent="0.25">
      <c r="A10" s="6" t="s">
        <v>30</v>
      </c>
      <c r="B10" s="12">
        <v>-1167711000</v>
      </c>
      <c r="C10" s="12">
        <v>-219609000</v>
      </c>
      <c r="D10" s="12">
        <v>-831212000</v>
      </c>
      <c r="E10" s="12">
        <v>-1072456000</v>
      </c>
      <c r="F10" s="1">
        <v>-657663000</v>
      </c>
      <c r="G10" s="12">
        <v>-1404490000</v>
      </c>
    </row>
    <row r="11" spans="1:9" x14ac:dyDescent="0.25">
      <c r="A11" s="6" t="s">
        <v>19</v>
      </c>
      <c r="B11" s="12">
        <v>-10634899000</v>
      </c>
      <c r="C11" s="12">
        <v>-3416181000</v>
      </c>
      <c r="D11" s="12">
        <v>-10102265000</v>
      </c>
      <c r="E11" s="12">
        <v>-16984180000</v>
      </c>
      <c r="F11" s="1">
        <v>-7233030000</v>
      </c>
      <c r="G11" s="12">
        <v>-14732762000</v>
      </c>
    </row>
    <row r="12" spans="1:9" x14ac:dyDescent="0.25">
      <c r="A12" s="2"/>
      <c r="B12" s="13">
        <f t="shared" ref="B12:I12" si="0">SUM(B6:B11)</f>
        <v>45651587000</v>
      </c>
      <c r="C12" s="13">
        <f t="shared" si="0"/>
        <v>15660956000</v>
      </c>
      <c r="D12" s="13">
        <f t="shared" si="0"/>
        <v>27415723000</v>
      </c>
      <c r="E12" s="13">
        <f t="shared" si="0"/>
        <v>43951224000</v>
      </c>
      <c r="F12" s="13">
        <f t="shared" si="0"/>
        <v>15278316000</v>
      </c>
      <c r="G12" s="13">
        <f t="shared" si="0"/>
        <v>28277120000</v>
      </c>
      <c r="H12" s="13">
        <f t="shared" si="0"/>
        <v>0</v>
      </c>
      <c r="I12" s="13">
        <f t="shared" si="0"/>
        <v>0</v>
      </c>
    </row>
    <row r="13" spans="1:9" x14ac:dyDescent="0.25">
      <c r="B13" s="12"/>
      <c r="C13" s="12"/>
      <c r="D13" s="12"/>
      <c r="E13" s="12"/>
    </row>
    <row r="14" spans="1:9" x14ac:dyDescent="0.25">
      <c r="A14" s="23" t="s">
        <v>87</v>
      </c>
      <c r="B14" s="12"/>
      <c r="C14" s="12"/>
      <c r="D14" s="12"/>
      <c r="E14" s="12"/>
    </row>
    <row r="15" spans="1:9" x14ac:dyDescent="0.25">
      <c r="A15" t="s">
        <v>53</v>
      </c>
      <c r="B15" s="12">
        <v>0</v>
      </c>
      <c r="C15" s="12">
        <v>0</v>
      </c>
      <c r="D15" s="12">
        <v>0</v>
      </c>
      <c r="E15" s="12">
        <v>0</v>
      </c>
      <c r="H15" s="1"/>
    </row>
    <row r="16" spans="1:9" x14ac:dyDescent="0.25">
      <c r="A16" s="5" t="s">
        <v>20</v>
      </c>
      <c r="B16" s="12">
        <v>-11365025000</v>
      </c>
      <c r="C16" s="12">
        <v>-16641378000</v>
      </c>
      <c r="D16" s="12">
        <v>-20790818000</v>
      </c>
      <c r="E16" s="12">
        <v>-25204548000</v>
      </c>
      <c r="F16" s="1">
        <v>-5620759000</v>
      </c>
      <c r="G16" s="12">
        <v>-10523673000</v>
      </c>
    </row>
    <row r="17" spans="1:9" x14ac:dyDescent="0.25">
      <c r="A17" s="5" t="s">
        <v>31</v>
      </c>
      <c r="B17" s="12">
        <v>116968000</v>
      </c>
      <c r="C17" s="12">
        <v>42134000</v>
      </c>
      <c r="D17" s="12">
        <v>75946000</v>
      </c>
      <c r="E17" s="12">
        <v>139482000</v>
      </c>
      <c r="F17" s="1">
        <v>60810000</v>
      </c>
      <c r="G17" s="12">
        <v>99574000</v>
      </c>
    </row>
    <row r="18" spans="1:9" x14ac:dyDescent="0.25">
      <c r="A18" s="5" t="s">
        <v>54</v>
      </c>
      <c r="B18" s="12"/>
      <c r="C18" s="12"/>
      <c r="D18" s="12"/>
      <c r="E18" s="12"/>
      <c r="G18">
        <v>0</v>
      </c>
    </row>
    <row r="19" spans="1:9" x14ac:dyDescent="0.25">
      <c r="A19" s="5" t="s">
        <v>59</v>
      </c>
      <c r="B19" s="12"/>
      <c r="C19" s="12"/>
      <c r="D19" s="12"/>
      <c r="E19" s="12"/>
      <c r="G19">
        <v>0</v>
      </c>
    </row>
    <row r="20" spans="1:9" x14ac:dyDescent="0.25">
      <c r="A20" s="5" t="s">
        <v>32</v>
      </c>
      <c r="B20" s="12">
        <v>0</v>
      </c>
      <c r="C20" s="12">
        <v>0</v>
      </c>
      <c r="D20" s="12">
        <v>0</v>
      </c>
      <c r="E20" s="12">
        <v>0</v>
      </c>
      <c r="G20" s="12">
        <v>0</v>
      </c>
    </row>
    <row r="21" spans="1:9" x14ac:dyDescent="0.25">
      <c r="A21" s="5" t="s">
        <v>33</v>
      </c>
      <c r="B21" s="12"/>
      <c r="C21" s="12">
        <v>0</v>
      </c>
      <c r="D21" s="12">
        <v>0</v>
      </c>
      <c r="E21" s="12">
        <v>0</v>
      </c>
      <c r="G21" s="12">
        <v>0</v>
      </c>
    </row>
    <row r="22" spans="1:9" x14ac:dyDescent="0.25">
      <c r="A22" s="2"/>
      <c r="B22" s="13">
        <f t="shared" ref="B22:I22" si="1">SUM(B15:B21)</f>
        <v>-11248057000</v>
      </c>
      <c r="C22" s="13">
        <f t="shared" si="1"/>
        <v>-16599244000</v>
      </c>
      <c r="D22" s="13">
        <f t="shared" si="1"/>
        <v>-20714872000</v>
      </c>
      <c r="E22" s="13">
        <f t="shared" si="1"/>
        <v>-25065066000</v>
      </c>
      <c r="F22" s="13">
        <f t="shared" si="1"/>
        <v>-5559949000</v>
      </c>
      <c r="G22" s="13">
        <f t="shared" si="1"/>
        <v>-10424099000</v>
      </c>
      <c r="H22" s="13">
        <f t="shared" si="1"/>
        <v>0</v>
      </c>
      <c r="I22" s="13">
        <f t="shared" si="1"/>
        <v>0</v>
      </c>
    </row>
    <row r="23" spans="1:9" x14ac:dyDescent="0.25">
      <c r="B23" s="12"/>
      <c r="C23" s="12"/>
      <c r="D23" s="12"/>
      <c r="E23" s="12"/>
    </row>
    <row r="24" spans="1:9" x14ac:dyDescent="0.25">
      <c r="A24" s="23" t="s">
        <v>88</v>
      </c>
      <c r="B24" s="12"/>
      <c r="C24" s="12"/>
      <c r="D24" s="12"/>
      <c r="E24" s="12"/>
    </row>
    <row r="25" spans="1:9" x14ac:dyDescent="0.25">
      <c r="A25" t="s">
        <v>104</v>
      </c>
      <c r="B25" s="12">
        <v>-2688200000</v>
      </c>
      <c r="C25" s="12"/>
      <c r="D25" s="12">
        <v>591779000</v>
      </c>
      <c r="E25" s="12">
        <v>4997000000</v>
      </c>
      <c r="F25" s="1">
        <v>-1383197000</v>
      </c>
      <c r="G25" s="12">
        <v>8200000000</v>
      </c>
    </row>
    <row r="26" spans="1:9" x14ac:dyDescent="0.25">
      <c r="A26" t="s">
        <v>55</v>
      </c>
      <c r="B26" s="12">
        <v>-2796725000</v>
      </c>
      <c r="C26" s="12"/>
      <c r="D26" s="12">
        <v>-2908380000</v>
      </c>
      <c r="E26" s="12">
        <v>-2908380000</v>
      </c>
      <c r="F26" s="1"/>
      <c r="G26" s="12">
        <v>-2917085000</v>
      </c>
    </row>
    <row r="27" spans="1:9" x14ac:dyDescent="0.25">
      <c r="A27" t="s">
        <v>34</v>
      </c>
      <c r="B27" s="12">
        <v>-26330850000</v>
      </c>
      <c r="C27" s="12"/>
      <c r="D27" s="12">
        <v>-13503000000</v>
      </c>
      <c r="E27" s="12">
        <v>-30381750000</v>
      </c>
      <c r="F27" s="1"/>
      <c r="G27" s="12">
        <v>-20929650000</v>
      </c>
    </row>
    <row r="28" spans="1:9" x14ac:dyDescent="0.25">
      <c r="A28" t="s">
        <v>35</v>
      </c>
      <c r="B28" s="12"/>
      <c r="C28" s="12"/>
      <c r="D28" s="12"/>
      <c r="E28" s="12"/>
      <c r="G28" s="12">
        <v>0</v>
      </c>
    </row>
    <row r="29" spans="1:9" x14ac:dyDescent="0.25">
      <c r="A29" t="s">
        <v>57</v>
      </c>
      <c r="B29" s="12">
        <v>-444360000</v>
      </c>
      <c r="C29" s="12">
        <v>-354669000</v>
      </c>
      <c r="D29" s="12">
        <v>-390980</v>
      </c>
      <c r="E29" s="12">
        <v>-436188000</v>
      </c>
      <c r="G29" s="12">
        <v>-1934075000</v>
      </c>
    </row>
    <row r="30" spans="1:9" x14ac:dyDescent="0.25">
      <c r="A30" s="2"/>
      <c r="B30" s="14">
        <f t="shared" ref="B30:E30" si="2">SUM(B25:B29)</f>
        <v>-32260135000</v>
      </c>
      <c r="C30" s="14">
        <f t="shared" si="2"/>
        <v>-354669000</v>
      </c>
      <c r="D30" s="14">
        <f t="shared" si="2"/>
        <v>-15819991980</v>
      </c>
      <c r="E30" s="14">
        <f t="shared" si="2"/>
        <v>-28729318000</v>
      </c>
      <c r="F30" s="14">
        <f t="shared" ref="F30:I30" si="3">SUM(F25:F29)</f>
        <v>-1383197000</v>
      </c>
      <c r="G30" s="14">
        <f t="shared" si="3"/>
        <v>-17580810000</v>
      </c>
      <c r="H30" s="14">
        <f t="shared" si="3"/>
        <v>0</v>
      </c>
      <c r="I30" s="14">
        <f t="shared" si="3"/>
        <v>0</v>
      </c>
    </row>
    <row r="31" spans="1:9" x14ac:dyDescent="0.25">
      <c r="B31" s="12"/>
      <c r="C31" s="12"/>
      <c r="D31" s="12"/>
      <c r="E31" s="12"/>
      <c r="F31" s="12"/>
    </row>
    <row r="32" spans="1:9" x14ac:dyDescent="0.25">
      <c r="A32" s="2" t="s">
        <v>89</v>
      </c>
      <c r="B32" s="15">
        <f t="shared" ref="B32:E32" si="4">SUM(B12,B22,B30)</f>
        <v>2143395000</v>
      </c>
      <c r="C32" s="15">
        <f t="shared" si="4"/>
        <v>-1292957000</v>
      </c>
      <c r="D32" s="15">
        <f t="shared" si="4"/>
        <v>-9119140980</v>
      </c>
      <c r="E32" s="15">
        <f t="shared" si="4"/>
        <v>-9843160000</v>
      </c>
      <c r="F32" s="15">
        <f t="shared" ref="F32:I32" si="5">SUM(F12,F22,F30)</f>
        <v>8335170000</v>
      </c>
      <c r="G32" s="15">
        <f t="shared" si="5"/>
        <v>272211000</v>
      </c>
      <c r="H32" s="15">
        <f t="shared" si="5"/>
        <v>0</v>
      </c>
      <c r="I32" s="15">
        <f t="shared" si="5"/>
        <v>0</v>
      </c>
    </row>
    <row r="33" spans="1:9" x14ac:dyDescent="0.25">
      <c r="A33" s="22" t="s">
        <v>91</v>
      </c>
      <c r="B33" s="12">
        <v>2911860000</v>
      </c>
      <c r="C33" s="12">
        <v>12414668000</v>
      </c>
      <c r="D33" s="12">
        <v>12414668000</v>
      </c>
      <c r="E33" s="12">
        <v>12414668000</v>
      </c>
      <c r="F33" s="12">
        <v>5932292000</v>
      </c>
      <c r="G33" s="12">
        <v>5932292000</v>
      </c>
    </row>
    <row r="34" spans="1:9" x14ac:dyDescent="0.25">
      <c r="A34" s="22" t="s">
        <v>90</v>
      </c>
      <c r="B34" s="12"/>
      <c r="C34" s="12"/>
      <c r="D34" s="12"/>
      <c r="E34" s="12">
        <v>2507000</v>
      </c>
      <c r="F34" s="12">
        <v>-654</v>
      </c>
      <c r="G34">
        <v>1962000</v>
      </c>
    </row>
    <row r="35" spans="1:9" x14ac:dyDescent="0.25">
      <c r="A35" s="23" t="s">
        <v>92</v>
      </c>
      <c r="B35" s="15">
        <f t="shared" ref="B35:D35" si="6">SUM(B32:B33)</f>
        <v>5055255000</v>
      </c>
      <c r="C35" s="15">
        <f t="shared" si="6"/>
        <v>11121711000</v>
      </c>
      <c r="D35" s="15">
        <f t="shared" si="6"/>
        <v>3295527020</v>
      </c>
      <c r="E35" s="15">
        <f>SUM(E32:E34)</f>
        <v>2574015000</v>
      </c>
      <c r="F35" s="15">
        <f>SUM(F32:F34)</f>
        <v>14267461346</v>
      </c>
      <c r="G35" s="15">
        <f t="shared" ref="G35:I35" si="7">SUM(G32:G34)</f>
        <v>6206465000</v>
      </c>
      <c r="H35" s="15">
        <f t="shared" si="7"/>
        <v>0</v>
      </c>
      <c r="I35" s="15">
        <f t="shared" si="7"/>
        <v>0</v>
      </c>
    </row>
    <row r="36" spans="1:9" x14ac:dyDescent="0.25">
      <c r="B36" s="12"/>
      <c r="C36" s="12"/>
      <c r="D36" s="12"/>
      <c r="E36" s="12"/>
      <c r="F36" s="12"/>
    </row>
    <row r="37" spans="1:9" x14ac:dyDescent="0.25">
      <c r="A37" s="8"/>
    </row>
    <row r="38" spans="1:9" x14ac:dyDescent="0.25">
      <c r="A38" s="23" t="s">
        <v>93</v>
      </c>
      <c r="B38" s="10">
        <f>B12/('1'!B42/10)</f>
        <v>33.808477375398063</v>
      </c>
      <c r="C38" s="10">
        <f>C12/('1'!C42/10)</f>
        <v>11.598130785751314</v>
      </c>
      <c r="D38" s="10">
        <f>D12/('1'!D42/10)</f>
        <v>20.303431089387544</v>
      </c>
      <c r="E38" s="10">
        <f>E12/('1'!E42/10)</f>
        <v>32.549229060208845</v>
      </c>
      <c r="F38" s="10">
        <f>F12/('1'!F42/10)</f>
        <v>11.314756720728727</v>
      </c>
      <c r="G38" s="10">
        <f>G12/('1'!G42/10)</f>
        <v>20.941361178997258</v>
      </c>
      <c r="H38" s="10" t="e">
        <f>H12/('1'!H42/10)</f>
        <v>#DIV/0!</v>
      </c>
      <c r="I38" s="10" t="e">
        <f>I12/('1'!I42/10)</f>
        <v>#DIV/0!</v>
      </c>
    </row>
    <row r="39" spans="1:9" x14ac:dyDescent="0.25">
      <c r="A39" s="23" t="s">
        <v>94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8" sqref="C18"/>
    </sheetView>
  </sheetViews>
  <sheetFormatPr defaultRowHeight="15" x14ac:dyDescent="0.25"/>
  <cols>
    <col min="1" max="1" width="31.28515625" bestFit="1" customWidth="1"/>
    <col min="2" max="2" width="13.28515625" customWidth="1"/>
    <col min="3" max="3" width="12.5703125" customWidth="1"/>
    <col min="4" max="4" width="16.140625" customWidth="1"/>
    <col min="5" max="5" width="13.140625" customWidth="1"/>
    <col min="6" max="6" width="11.5703125" customWidth="1"/>
  </cols>
  <sheetData>
    <row r="1" spans="1:6" ht="15.75" x14ac:dyDescent="0.25">
      <c r="A1" s="3" t="s">
        <v>13</v>
      </c>
    </row>
    <row r="2" spans="1:6" x14ac:dyDescent="0.25">
      <c r="A2" s="2" t="s">
        <v>66</v>
      </c>
    </row>
    <row r="3" spans="1:6" ht="15.75" x14ac:dyDescent="0.25">
      <c r="A3" s="3" t="s">
        <v>95</v>
      </c>
      <c r="B3" s="28" t="s">
        <v>97</v>
      </c>
      <c r="C3" s="28" t="s">
        <v>96</v>
      </c>
      <c r="D3" s="28" t="s">
        <v>98</v>
      </c>
      <c r="E3" s="28" t="s">
        <v>97</v>
      </c>
      <c r="F3" s="28" t="s">
        <v>96</v>
      </c>
    </row>
    <row r="4" spans="1:6" ht="15.75" x14ac:dyDescent="0.25">
      <c r="A4" s="2"/>
      <c r="B4" s="27">
        <v>43008</v>
      </c>
      <c r="C4" s="27">
        <v>43190</v>
      </c>
      <c r="D4" s="27">
        <v>43281</v>
      </c>
      <c r="E4" s="27">
        <v>43373</v>
      </c>
      <c r="F4" s="27">
        <v>43555</v>
      </c>
    </row>
    <row r="5" spans="1:6" x14ac:dyDescent="0.25">
      <c r="A5" s="6" t="s">
        <v>68</v>
      </c>
      <c r="B5" s="19">
        <f>'2'!B32/'1'!B20</f>
        <v>0.17021213226211229</v>
      </c>
      <c r="C5" s="19">
        <f>'2'!C32/'1'!C20</f>
        <v>4.3252936996006006E-2</v>
      </c>
      <c r="D5" s="19">
        <f>'2'!D32/'1'!D20</f>
        <v>0.12426595369710801</v>
      </c>
      <c r="E5" s="19">
        <f>'2'!E32/'1'!E20</f>
        <v>0.19151996228541754</v>
      </c>
      <c r="F5" s="19">
        <f>'2'!F32/'1'!F20</f>
        <v>5.7269610693482777E-2</v>
      </c>
    </row>
    <row r="6" spans="1:6" x14ac:dyDescent="0.25">
      <c r="A6" s="6" t="s">
        <v>69</v>
      </c>
      <c r="B6" s="19">
        <f>'2'!B32/'1'!B41</f>
        <v>0.74759399974074259</v>
      </c>
      <c r="C6" s="19">
        <f>'2'!C32/'1'!C41</f>
        <v>0.14468825662229845</v>
      </c>
      <c r="D6" s="19">
        <f>'2'!D32/'1'!D41</f>
        <v>0.41447377505779265</v>
      </c>
      <c r="E6" s="19">
        <f>'2'!E32/'1'!E41</f>
        <v>0.77862527053144137</v>
      </c>
      <c r="F6" s="19">
        <f>'2'!F32/'1'!F41</f>
        <v>0.17402183910338409</v>
      </c>
    </row>
    <row r="7" spans="1:6" x14ac:dyDescent="0.25">
      <c r="A7" s="6" t="s">
        <v>60</v>
      </c>
      <c r="B7" s="20">
        <f>'1'!B26/'1'!B41</f>
        <v>0.40082971451667881</v>
      </c>
      <c r="C7" s="20">
        <f>'1'!C26/'1'!C41</f>
        <v>0.19740459473793084</v>
      </c>
      <c r="D7" s="20">
        <f>'1'!D26/'1'!D41</f>
        <v>0.13940360751482245</v>
      </c>
      <c r="E7" s="20">
        <f>'1'!E26/'1'!E41</f>
        <v>0.1762961335938871</v>
      </c>
      <c r="F7" s="20">
        <f>'1'!F26/'1'!F41</f>
        <v>5.7930537919210108E-2</v>
      </c>
    </row>
    <row r="8" spans="1:6" x14ac:dyDescent="0.25">
      <c r="A8" s="6" t="s">
        <v>61</v>
      </c>
      <c r="B8" s="20">
        <f>'1'!B14/'1'!B31</f>
        <v>0.19640224600916761</v>
      </c>
      <c r="C8" s="20">
        <f>'1'!C14/'1'!C31</f>
        <v>0.23519592569806277</v>
      </c>
      <c r="D8" s="20">
        <f>'1'!D14/'1'!D31</f>
        <v>0.14016413542448553</v>
      </c>
      <c r="E8" s="20">
        <f>'1'!E14/'1'!E31</f>
        <v>0.11641437687988052</v>
      </c>
      <c r="F8" s="20">
        <f>'1'!F14/'1'!F31</f>
        <v>0.26648781284753842</v>
      </c>
    </row>
    <row r="9" spans="1:6" x14ac:dyDescent="0.25">
      <c r="A9" s="6" t="s">
        <v>67</v>
      </c>
      <c r="B9" s="19">
        <f>'2'!B32/'2'!B6</f>
        <v>0.22288886560626919</v>
      </c>
      <c r="C9" s="19">
        <f>'2'!C32/'2'!C6</f>
        <v>0.20466104627042492</v>
      </c>
      <c r="D9" s="19">
        <f>'2'!D32/'2'!D6</f>
        <v>0.26949414155399498</v>
      </c>
      <c r="E9" s="19">
        <f>'2'!E32/'2'!E6</f>
        <v>0.26587341957129196</v>
      </c>
      <c r="F9" s="19">
        <f>'2'!F32/'2'!F6</f>
        <v>0.25603994159995014</v>
      </c>
    </row>
    <row r="10" spans="1:6" x14ac:dyDescent="0.25">
      <c r="A10" t="s">
        <v>62</v>
      </c>
      <c r="B10" s="19">
        <f>'2'!B17/'2'!B6</f>
        <v>0.40132195560066314</v>
      </c>
      <c r="C10" s="19">
        <f>'2'!C17/'2'!C6</f>
        <v>0.37653936395137227</v>
      </c>
      <c r="D10" s="19">
        <f>'2'!D17/'2'!D6</f>
        <v>0.40399466957449437</v>
      </c>
      <c r="E10" s="19">
        <f>'2'!E17/'2'!E6</f>
        <v>0.42094591162179434</v>
      </c>
      <c r="F10" s="19">
        <f>'2'!F17/'2'!F6</f>
        <v>0.44992173350357645</v>
      </c>
    </row>
    <row r="11" spans="1:6" x14ac:dyDescent="0.25">
      <c r="A11" s="6" t="s">
        <v>70</v>
      </c>
      <c r="B11" s="19">
        <f>'2'!B32/('1'!B41+'1'!B26)</f>
        <v>0.53367942726620499</v>
      </c>
      <c r="C11" s="19">
        <f>'2'!C32/('1'!C41+'1'!C26)</f>
        <v>0.1208348934505012</v>
      </c>
      <c r="D11" s="19">
        <f>'2'!D32/('1'!D41+'1'!D26)</f>
        <v>0.36376379039365186</v>
      </c>
      <c r="E11" s="19">
        <f>'2'!E32/('1'!E41+'1'!E26)</f>
        <v>0.6619296351442906</v>
      </c>
      <c r="F11" s="19">
        <f>'2'!F32/('1'!F41+'1'!F26)</f>
        <v>0.16449268913785098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2020-04-12T16:07:39Z</dcterms:modified>
</cp:coreProperties>
</file>