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unny\Google Drive\Financial Statements\Checked &amp; Final\FS Template\Formate_3\Engineering\Annual\"/>
    </mc:Choice>
  </mc:AlternateContent>
  <bookViews>
    <workbookView xWindow="0" yWindow="0" windowWidth="20490" windowHeight="7530" activeTab="2"/>
  </bookViews>
  <sheets>
    <sheet name="Balance Sheet" sheetId="1" r:id="rId1"/>
    <sheet name="Income Statement" sheetId="2" r:id="rId2"/>
    <sheet name="Cash Flow" sheetId="3" r:id="rId3"/>
    <sheet name="Ratio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8" i="3" l="1"/>
  <c r="D38" i="3"/>
  <c r="E38" i="3"/>
  <c r="F38" i="3"/>
  <c r="G38" i="3"/>
  <c r="H38" i="3"/>
  <c r="I38" i="3"/>
  <c r="B38" i="3"/>
  <c r="I41" i="3"/>
  <c r="I33" i="3"/>
  <c r="I21" i="3"/>
  <c r="I10" i="3"/>
  <c r="I40" i="3" s="1"/>
  <c r="C19" i="2"/>
  <c r="D19" i="2"/>
  <c r="E19" i="2"/>
  <c r="F19" i="2"/>
  <c r="G19" i="2"/>
  <c r="H19" i="2"/>
  <c r="I19" i="2"/>
  <c r="B19" i="2"/>
  <c r="I30" i="2"/>
  <c r="I26" i="2"/>
  <c r="I17" i="2"/>
  <c r="I11" i="2"/>
  <c r="I7" i="2"/>
  <c r="I47" i="1"/>
  <c r="I38" i="1"/>
  <c r="I44" i="1" s="1"/>
  <c r="I36" i="1"/>
  <c r="I29" i="1"/>
  <c r="I23" i="1"/>
  <c r="I12" i="1"/>
  <c r="I6" i="1"/>
  <c r="I35" i="3" l="1"/>
  <c r="I12" i="2"/>
  <c r="I22" i="2" s="1"/>
  <c r="I27" i="2" s="1"/>
  <c r="I29" i="2" s="1"/>
  <c r="I46" i="1"/>
  <c r="I19" i="1"/>
  <c r="C41" i="3"/>
  <c r="D41" i="3"/>
  <c r="E41" i="3"/>
  <c r="F41" i="3"/>
  <c r="G41" i="3"/>
  <c r="H41" i="3"/>
  <c r="B41" i="3"/>
  <c r="C30" i="2"/>
  <c r="D30" i="2"/>
  <c r="E30" i="2"/>
  <c r="F30" i="2"/>
  <c r="G30" i="2"/>
  <c r="H30" i="2"/>
  <c r="B30" i="2"/>
  <c r="C47" i="1"/>
  <c r="D47" i="1"/>
  <c r="E47" i="1"/>
  <c r="F47" i="1"/>
  <c r="G47" i="1"/>
  <c r="H47" i="1"/>
  <c r="B47" i="1"/>
  <c r="H26" i="2" l="1"/>
  <c r="H7" i="2"/>
  <c r="H11" i="2"/>
  <c r="H17" i="2"/>
  <c r="H10" i="3"/>
  <c r="H40" i="3" s="1"/>
  <c r="F10" i="3"/>
  <c r="F40" i="3" s="1"/>
  <c r="G10" i="3"/>
  <c r="G40" i="3" s="1"/>
  <c r="F7" i="2"/>
  <c r="E12" i="1"/>
  <c r="C33" i="3"/>
  <c r="D33" i="3"/>
  <c r="E33" i="3"/>
  <c r="F33" i="3"/>
  <c r="G33" i="3"/>
  <c r="H33" i="3"/>
  <c r="H35" i="3" s="1"/>
  <c r="B33" i="3"/>
  <c r="C21" i="3"/>
  <c r="D21" i="3"/>
  <c r="E21" i="3"/>
  <c r="F21" i="3"/>
  <c r="G21" i="3"/>
  <c r="H21" i="3"/>
  <c r="B21" i="3"/>
  <c r="C10" i="3"/>
  <c r="C40" i="3" s="1"/>
  <c r="D10" i="3"/>
  <c r="D40" i="3" s="1"/>
  <c r="E10" i="3"/>
  <c r="E40" i="3" s="1"/>
  <c r="B10" i="3"/>
  <c r="B40" i="3" s="1"/>
  <c r="C26" i="2"/>
  <c r="D26" i="2"/>
  <c r="E26" i="2"/>
  <c r="F26" i="2"/>
  <c r="G26" i="2"/>
  <c r="B26" i="2"/>
  <c r="C17" i="2"/>
  <c r="D17" i="2"/>
  <c r="E17" i="2"/>
  <c r="F17" i="2"/>
  <c r="G17" i="2"/>
  <c r="B17" i="2"/>
  <c r="C11" i="2"/>
  <c r="D11" i="2"/>
  <c r="E11" i="2"/>
  <c r="F11" i="2"/>
  <c r="G11" i="2"/>
  <c r="C7" i="2"/>
  <c r="B7" i="2"/>
  <c r="E7" i="2"/>
  <c r="E12" i="2" s="1"/>
  <c r="E10" i="4" s="1"/>
  <c r="G7" i="2"/>
  <c r="D7" i="2"/>
  <c r="C29" i="1"/>
  <c r="D29" i="1"/>
  <c r="E29" i="1"/>
  <c r="F29" i="1"/>
  <c r="G29" i="1"/>
  <c r="H29" i="1"/>
  <c r="B29" i="1"/>
  <c r="C23" i="1"/>
  <c r="D23" i="1"/>
  <c r="E23" i="1"/>
  <c r="F23" i="1"/>
  <c r="G23" i="1"/>
  <c r="H23" i="1"/>
  <c r="B23" i="1"/>
  <c r="C38" i="1"/>
  <c r="D38" i="1"/>
  <c r="E38" i="1"/>
  <c r="F38" i="1"/>
  <c r="G38" i="1"/>
  <c r="H38" i="1"/>
  <c r="B38" i="1"/>
  <c r="C12" i="1"/>
  <c r="D12" i="1"/>
  <c r="F12" i="1"/>
  <c r="G12" i="1"/>
  <c r="H12" i="1"/>
  <c r="B12" i="1"/>
  <c r="H6" i="1"/>
  <c r="H19" i="1" s="1"/>
  <c r="C6" i="1"/>
  <c r="D6" i="1"/>
  <c r="E6" i="1"/>
  <c r="F6" i="1"/>
  <c r="G6" i="1"/>
  <c r="B6" i="1"/>
  <c r="C12" i="2" l="1"/>
  <c r="C10" i="4" s="1"/>
  <c r="G12" i="2"/>
  <c r="G10" i="4" s="1"/>
  <c r="D35" i="3"/>
  <c r="B19" i="1"/>
  <c r="F8" i="4"/>
  <c r="E8" i="4"/>
  <c r="D8" i="4"/>
  <c r="E19" i="1"/>
  <c r="H8" i="4"/>
  <c r="F19" i="1"/>
  <c r="C35" i="3"/>
  <c r="B35" i="3"/>
  <c r="E35" i="3"/>
  <c r="G22" i="2"/>
  <c r="G27" i="2" s="1"/>
  <c r="G11" i="4" s="1"/>
  <c r="D12" i="2"/>
  <c r="D10" i="4" s="1"/>
  <c r="E22" i="2"/>
  <c r="E27" i="2" s="1"/>
  <c r="E46" i="1"/>
  <c r="E7" i="4"/>
  <c r="C8" i="4"/>
  <c r="H7" i="4"/>
  <c r="D46" i="1"/>
  <c r="D7" i="4"/>
  <c r="F36" i="1"/>
  <c r="D19" i="1"/>
  <c r="B8" i="4"/>
  <c r="G8" i="4"/>
  <c r="B46" i="1"/>
  <c r="B7" i="4"/>
  <c r="G46" i="1"/>
  <c r="G7" i="4"/>
  <c r="C46" i="1"/>
  <c r="C7" i="4"/>
  <c r="D36" i="1"/>
  <c r="F46" i="1"/>
  <c r="F7" i="4"/>
  <c r="G36" i="1"/>
  <c r="G44" i="1" s="1"/>
  <c r="C36" i="1"/>
  <c r="G19" i="1"/>
  <c r="C19" i="1"/>
  <c r="E36" i="1"/>
  <c r="H36" i="1"/>
  <c r="G35" i="3"/>
  <c r="F35" i="3"/>
  <c r="H44" i="1"/>
  <c r="H46" i="1"/>
  <c r="H12" i="2"/>
  <c r="H10" i="4" s="1"/>
  <c r="F12" i="2"/>
  <c r="F10" i="4" s="1"/>
  <c r="C22" i="2" l="1"/>
  <c r="C27" i="2" s="1"/>
  <c r="C6" i="4" s="1"/>
  <c r="G6" i="4"/>
  <c r="G9" i="4"/>
  <c r="E6" i="4"/>
  <c r="E9" i="4"/>
  <c r="D22" i="2"/>
  <c r="D27" i="2" s="1"/>
  <c r="D9" i="4" s="1"/>
  <c r="H22" i="2"/>
  <c r="H27" i="2" s="1"/>
  <c r="H9" i="4" s="1"/>
  <c r="E29" i="2"/>
  <c r="F22" i="2"/>
  <c r="F27" i="2" s="1"/>
  <c r="F9" i="4" s="1"/>
  <c r="G5" i="4"/>
  <c r="E11" i="4"/>
  <c r="E5" i="4"/>
  <c r="G29" i="2"/>
  <c r="B11" i="2"/>
  <c r="B12" i="2" s="1"/>
  <c r="B10" i="4" s="1"/>
  <c r="C44" i="1"/>
  <c r="D44" i="1"/>
  <c r="E44" i="1"/>
  <c r="F44" i="1"/>
  <c r="B36" i="1"/>
  <c r="B44" i="1" s="1"/>
  <c r="C29" i="2" l="1"/>
  <c r="C5" i="4"/>
  <c r="C11" i="4"/>
  <c r="C9" i="4"/>
  <c r="F29" i="2"/>
  <c r="F11" i="4"/>
  <c r="F6" i="4"/>
  <c r="F5" i="4"/>
  <c r="D29" i="2"/>
  <c r="D11" i="4"/>
  <c r="D6" i="4"/>
  <c r="H29" i="2"/>
  <c r="H11" i="4"/>
  <c r="H5" i="4"/>
  <c r="H6" i="4"/>
  <c r="B22" i="2"/>
  <c r="B27" i="2" s="1"/>
  <c r="B9" i="4" s="1"/>
  <c r="D5" i="4"/>
  <c r="B29" i="2" l="1"/>
  <c r="B5" i="4"/>
  <c r="B11" i="4"/>
  <c r="B6" i="4"/>
</calcChain>
</file>

<file path=xl/sharedStrings.xml><?xml version="1.0" encoding="utf-8"?>
<sst xmlns="http://schemas.openxmlformats.org/spreadsheetml/2006/main" count="102" uniqueCount="92">
  <si>
    <t>ASSETS</t>
  </si>
  <si>
    <t>NON CURRENT ASSETS</t>
  </si>
  <si>
    <t xml:space="preserve">Property,Plant  and  Equipment </t>
  </si>
  <si>
    <t xml:space="preserve">Capital Work-in-Progress </t>
  </si>
  <si>
    <t>Intangible Asset</t>
  </si>
  <si>
    <t>Investment</t>
  </si>
  <si>
    <t>CURRENT ASSETS</t>
  </si>
  <si>
    <t>ShortTerm Investment</t>
  </si>
  <si>
    <t xml:space="preserve">Advances, Deposits and Prepayments </t>
  </si>
  <si>
    <t>Inventories</t>
  </si>
  <si>
    <t>Trade Receivables</t>
  </si>
  <si>
    <t>Cash and Cash Equivalents</t>
  </si>
  <si>
    <t>Share Capital</t>
  </si>
  <si>
    <t>Share Premium</t>
  </si>
  <si>
    <t>Retained Earnings</t>
  </si>
  <si>
    <t>Long Term Loan</t>
  </si>
  <si>
    <t>Finance Lease Obligations</t>
  </si>
  <si>
    <t>Deferred Tax Liability</t>
  </si>
  <si>
    <t>Current Portion of Long Term Loan</t>
  </si>
  <si>
    <t>Current Portion of Finance Lease Obligations</t>
  </si>
  <si>
    <t>ShortTerm Borrowings</t>
  </si>
  <si>
    <t>Creditors and Accruals</t>
  </si>
  <si>
    <t>Provision for Tax</t>
  </si>
  <si>
    <t>Gross Profit</t>
  </si>
  <si>
    <t>Selling and Distribution Expenses</t>
  </si>
  <si>
    <t>Operating Profit</t>
  </si>
  <si>
    <t>Financial Expenses</t>
  </si>
  <si>
    <t>Non-Operating Income</t>
  </si>
  <si>
    <t>Contribution to WPP &amp; WF</t>
  </si>
  <si>
    <t>Current</t>
  </si>
  <si>
    <t>Deferred</t>
  </si>
  <si>
    <t>Collection from sales and other income</t>
  </si>
  <si>
    <t>Cash Payments to suppliers, employees and expenses</t>
  </si>
  <si>
    <t>Dividend Income from Investmentinto Shares</t>
  </si>
  <si>
    <t xml:space="preserve">Acquisition of Property,plant and equipment </t>
  </si>
  <si>
    <t>Sale proceeds of property,plant and equipment</t>
  </si>
  <si>
    <t>Capital work-in-progress</t>
  </si>
  <si>
    <t>Income tax paid</t>
  </si>
  <si>
    <t xml:space="preserve">ShortTerm  Loan </t>
  </si>
  <si>
    <t xml:space="preserve">Long Term Loan </t>
  </si>
  <si>
    <t xml:space="preserve">Lease Obligation </t>
  </si>
  <si>
    <t xml:space="preserve">Cash Dividend Paid </t>
  </si>
  <si>
    <t>Finance Costs</t>
  </si>
  <si>
    <t>Proceeds of Ordinary Share Capital</t>
  </si>
  <si>
    <t>Share premium</t>
  </si>
  <si>
    <t>Tax holiday reserve</t>
  </si>
  <si>
    <t>Net Operating Cash Flow Per Share</t>
  </si>
  <si>
    <t>Debt to Equity</t>
  </si>
  <si>
    <t>Current Ratio</t>
  </si>
  <si>
    <t>Net Margin</t>
  </si>
  <si>
    <t>Operating Margin</t>
  </si>
  <si>
    <t>Changes in Fair Value of Tradable Securities</t>
  </si>
  <si>
    <t>Administrative Expenses</t>
  </si>
  <si>
    <t>Balance Sheet</t>
  </si>
  <si>
    <t>As at year end</t>
  </si>
  <si>
    <t>Liabilities and Capital</t>
  </si>
  <si>
    <t>Liabilities</t>
  </si>
  <si>
    <t>Non Current Liabilities</t>
  </si>
  <si>
    <t>Current Liabilities</t>
  </si>
  <si>
    <t>Shareholders’ Equity</t>
  </si>
  <si>
    <t>Net assets value per share</t>
  </si>
  <si>
    <t>Shares to calculate NAVPS</t>
  </si>
  <si>
    <t>Income Statement</t>
  </si>
  <si>
    <t>Net Revenues</t>
  </si>
  <si>
    <t>Cost of goods sold</t>
  </si>
  <si>
    <t>Operating Incomes/Expenses</t>
  </si>
  <si>
    <t>Non-Operating Income/(Expenses)</t>
  </si>
  <si>
    <t>Profit Before contribution to WPPF</t>
  </si>
  <si>
    <t>Profit Before Taxation</t>
  </si>
  <si>
    <t>Provision for Taxation</t>
  </si>
  <si>
    <t>Net Profit</t>
  </si>
  <si>
    <t>Earnings per share (par value Taka 10)</t>
  </si>
  <si>
    <t>Shares to Calculate EPS</t>
  </si>
  <si>
    <t>Cash Flow Statement</t>
  </si>
  <si>
    <t>Net Cash Flows - Operating Activities</t>
  </si>
  <si>
    <t>Net Cash Flows - Investment Activities</t>
  </si>
  <si>
    <t>Net Cash Flows - Financing Activities</t>
  </si>
  <si>
    <t>Net Change in Cash Flows</t>
  </si>
  <si>
    <t>Cash and Cash Equivalents at Beginning Period</t>
  </si>
  <si>
    <t>Cash and Cash Equivalents at End of Period</t>
  </si>
  <si>
    <t>Shares to Calculate NOCFPS</t>
  </si>
  <si>
    <t>Return on Asset (ROA)</t>
  </si>
  <si>
    <t>Return on Equity (ROE)</t>
  </si>
  <si>
    <t>Return on Invested Capital (ROIC)</t>
  </si>
  <si>
    <t>GPH Ispat Limited</t>
  </si>
  <si>
    <t>Ratio</t>
  </si>
  <si>
    <t>Defined</t>
  </si>
  <si>
    <t>Other Income</t>
  </si>
  <si>
    <t>Interest received</t>
  </si>
  <si>
    <t>Interest charges paid</t>
  </si>
  <si>
    <t>Foreign currency gain/loss</t>
  </si>
  <si>
    <t>Effect of foreign exchnage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</si>
</sst>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41" formatCode="_(* #,##0_);_(* \(#,##0\);_(* &quot;-&quot;_);_(@_)"/>
    <numFmt numFmtId="164" formatCode="[$-409]d\-mmm\-yy;@"/>
    <numFmt numFmtId="165" formatCode="_(* #,##0.00_);_(* \(#,##0.00\);_(* &quot;-&quot;_);_(@_)"/>
    <numFmt numFmtId="166" formatCode="0.0%"/>
    <numFmt numFmtId="167" formatCode="0.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23">
    <xf numFmtId="0" fontId="0" fillId="0" borderId="0" xfId="0"/>
    <xf numFmtId="41" fontId="0" fillId="0" borderId="0" xfId="0" applyNumberFormat="1"/>
    <xf numFmtId="41" fontId="1" fillId="0" borderId="0" xfId="0" applyNumberFormat="1" applyFont="1"/>
    <xf numFmtId="41" fontId="0" fillId="0" borderId="0" xfId="0" applyNumberFormat="1" applyFont="1"/>
    <xf numFmtId="41" fontId="0" fillId="0" borderId="1" xfId="0" applyNumberFormat="1" applyBorder="1"/>
    <xf numFmtId="41" fontId="0" fillId="0" borderId="0" xfId="0" applyNumberFormat="1" applyFill="1" applyBorder="1"/>
    <xf numFmtId="164" fontId="0" fillId="0" borderId="0" xfId="0" applyNumberFormat="1"/>
    <xf numFmtId="165" fontId="1" fillId="0" borderId="0" xfId="0" applyNumberFormat="1" applyFont="1"/>
    <xf numFmtId="165" fontId="0" fillId="0" borderId="0" xfId="0" applyNumberFormat="1"/>
    <xf numFmtId="1" fontId="0" fillId="0" borderId="0" xfId="0" applyNumberFormat="1"/>
    <xf numFmtId="41" fontId="0" fillId="0" borderId="0" xfId="0" applyNumberFormat="1" applyAlignment="1">
      <alignment wrapText="1"/>
    </xf>
    <xf numFmtId="166" fontId="0" fillId="0" borderId="0" xfId="1" applyNumberFormat="1" applyFont="1"/>
    <xf numFmtId="167" fontId="0" fillId="0" borderId="0" xfId="0" applyNumberFormat="1"/>
    <xf numFmtId="0" fontId="1" fillId="0" borderId="0" xfId="0" applyFont="1" applyBorder="1"/>
    <xf numFmtId="0" fontId="1" fillId="0" borderId="0" xfId="0" applyFont="1"/>
    <xf numFmtId="0" fontId="1" fillId="0" borderId="1" xfId="0" applyFont="1" applyBorder="1" applyAlignment="1">
      <alignment horizontal="left"/>
    </xf>
    <xf numFmtId="0" fontId="4" fillId="0" borderId="0" xfId="0" applyFont="1"/>
    <xf numFmtId="0" fontId="2" fillId="0" borderId="1" xfId="0" applyFont="1" applyBorder="1" applyAlignment="1">
      <alignment horizontal="left"/>
    </xf>
    <xf numFmtId="0" fontId="5" fillId="0" borderId="0" xfId="0" applyFont="1" applyAlignment="1">
      <alignment horizontal="left"/>
    </xf>
    <xf numFmtId="0" fontId="1" fillId="0" borderId="1" xfId="0" applyFont="1" applyBorder="1"/>
    <xf numFmtId="0" fontId="1" fillId="0" borderId="2" xfId="0" applyFont="1" applyBorder="1"/>
    <xf numFmtId="0" fontId="2" fillId="0" borderId="0" xfId="0" applyFont="1"/>
    <xf numFmtId="0" fontId="0" fillId="0" borderId="1" xfId="0" applyFont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colors>
    <mruColors>
      <color rgb="FF00B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8"/>
  <sheetViews>
    <sheetView workbookViewId="0">
      <pane xSplit="1" ySplit="4" topLeftCell="B35" activePane="bottomRight" state="frozen"/>
      <selection pane="topRight" activeCell="B1" sqref="B1"/>
      <selection pane="bottomLeft" activeCell="A6" sqref="A6"/>
      <selection pane="bottomRight" activeCell="K21" sqref="K21"/>
    </sheetView>
  </sheetViews>
  <sheetFormatPr defaultRowHeight="15" x14ac:dyDescent="0.25"/>
  <cols>
    <col min="1" max="1" width="38.7109375" style="1" customWidth="1"/>
    <col min="2" max="5" width="14.28515625" style="1" bestFit="1" customWidth="1"/>
    <col min="6" max="12" width="15.28515625" style="1" bestFit="1" customWidth="1"/>
    <col min="13" max="16384" width="9.140625" style="1"/>
  </cols>
  <sheetData>
    <row r="1" spans="1:12" x14ac:dyDescent="0.25">
      <c r="A1" s="13" t="s">
        <v>84</v>
      </c>
      <c r="B1"/>
      <c r="C1"/>
      <c r="D1"/>
      <c r="E1"/>
      <c r="F1"/>
      <c r="G1"/>
      <c r="H1"/>
      <c r="I1"/>
      <c r="J1"/>
      <c r="K1"/>
      <c r="L1"/>
    </row>
    <row r="2" spans="1:12" x14ac:dyDescent="0.25">
      <c r="A2" s="13" t="s">
        <v>53</v>
      </c>
      <c r="B2"/>
      <c r="C2"/>
      <c r="D2"/>
      <c r="E2"/>
      <c r="F2"/>
      <c r="G2"/>
      <c r="H2"/>
      <c r="I2"/>
      <c r="J2"/>
      <c r="K2"/>
      <c r="L2"/>
    </row>
    <row r="3" spans="1:12" x14ac:dyDescent="0.25">
      <c r="A3" t="s">
        <v>54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</row>
    <row r="4" spans="1:12" s="9" customFormat="1" x14ac:dyDescent="0.25">
      <c r="A4"/>
      <c r="B4" s="14">
        <v>2012</v>
      </c>
      <c r="C4" s="14">
        <v>2013</v>
      </c>
      <c r="D4" s="14">
        <v>2014</v>
      </c>
      <c r="E4" s="14">
        <v>2015</v>
      </c>
      <c r="F4" s="14">
        <v>2016</v>
      </c>
      <c r="G4" s="14">
        <v>2017</v>
      </c>
      <c r="H4" s="14">
        <v>2018</v>
      </c>
      <c r="I4" s="14">
        <v>2019</v>
      </c>
      <c r="J4" s="14"/>
      <c r="K4" s="14"/>
      <c r="L4" s="14"/>
    </row>
    <row r="5" spans="1:12" x14ac:dyDescent="0.25">
      <c r="A5" s="15" t="s">
        <v>0</v>
      </c>
    </row>
    <row r="6" spans="1:12" x14ac:dyDescent="0.25">
      <c r="A6" s="16" t="s">
        <v>1</v>
      </c>
      <c r="B6" s="2">
        <f>SUM(B7:B10)</f>
        <v>1669527097</v>
      </c>
      <c r="C6" s="2">
        <f t="shared" ref="C6:G6" si="0">SUM(C7:C10)</f>
        <v>1696843164</v>
      </c>
      <c r="D6" s="2">
        <f t="shared" si="0"/>
        <v>1831431295</v>
      </c>
      <c r="E6" s="2">
        <f t="shared" si="0"/>
        <v>1758280062</v>
      </c>
      <c r="F6" s="2">
        <f t="shared" si="0"/>
        <v>2107531015</v>
      </c>
      <c r="G6" s="2">
        <f t="shared" si="0"/>
        <v>4746153926</v>
      </c>
      <c r="H6" s="2">
        <f>SUM(H7:H10)</f>
        <v>14093479693</v>
      </c>
      <c r="I6" s="2">
        <f>SUM(I7:I10)</f>
        <v>23073207280</v>
      </c>
      <c r="J6" s="2"/>
      <c r="K6" s="2"/>
      <c r="L6" s="2"/>
    </row>
    <row r="7" spans="1:12" x14ac:dyDescent="0.25">
      <c r="A7" s="1" t="s">
        <v>2</v>
      </c>
      <c r="B7" s="1">
        <v>1170043551</v>
      </c>
      <c r="C7" s="1">
        <v>1655865208</v>
      </c>
      <c r="D7" s="1">
        <v>1653993556</v>
      </c>
      <c r="E7" s="1">
        <v>1602247723</v>
      </c>
      <c r="F7" s="1">
        <v>1537845553</v>
      </c>
      <c r="G7" s="1">
        <v>1645280683</v>
      </c>
      <c r="H7" s="1">
        <v>2433275880</v>
      </c>
      <c r="I7" s="1">
        <v>2975385321</v>
      </c>
    </row>
    <row r="8" spans="1:12" x14ac:dyDescent="0.25">
      <c r="A8" s="1" t="s">
        <v>3</v>
      </c>
      <c r="B8" s="1">
        <v>471738276</v>
      </c>
      <c r="C8" s="1">
        <v>0</v>
      </c>
      <c r="D8" s="1">
        <v>0</v>
      </c>
      <c r="E8" s="1">
        <v>0</v>
      </c>
      <c r="F8" s="1">
        <v>254959924</v>
      </c>
      <c r="G8" s="1">
        <v>2735692870</v>
      </c>
      <c r="H8" s="1">
        <v>11285676865</v>
      </c>
      <c r="I8" s="1">
        <v>19760860267</v>
      </c>
    </row>
    <row r="9" spans="1:12" x14ac:dyDescent="0.25">
      <c r="A9" s="1" t="s">
        <v>4</v>
      </c>
      <c r="C9" s="1">
        <v>810000</v>
      </c>
      <c r="D9" s="1">
        <v>720000</v>
      </c>
      <c r="E9" s="1">
        <v>630000</v>
      </c>
      <c r="F9" s="1">
        <v>1161000</v>
      </c>
      <c r="G9" s="1">
        <v>999000</v>
      </c>
      <c r="H9" s="1">
        <v>1164431</v>
      </c>
      <c r="I9" s="1">
        <v>966383</v>
      </c>
    </row>
    <row r="10" spans="1:12" x14ac:dyDescent="0.25">
      <c r="A10" s="1" t="s">
        <v>5</v>
      </c>
      <c r="B10" s="1">
        <v>27745270</v>
      </c>
      <c r="C10" s="1">
        <v>40167956</v>
      </c>
      <c r="D10" s="1">
        <v>176717739</v>
      </c>
      <c r="E10" s="1">
        <v>155402339</v>
      </c>
      <c r="F10" s="1">
        <v>313564538</v>
      </c>
      <c r="G10" s="1">
        <v>364181373</v>
      </c>
      <c r="H10" s="1">
        <v>373362517</v>
      </c>
      <c r="I10" s="1">
        <v>335995309</v>
      </c>
    </row>
    <row r="12" spans="1:12" x14ac:dyDescent="0.25">
      <c r="A12" s="16" t="s">
        <v>6</v>
      </c>
      <c r="B12" s="2">
        <f>SUM(B13:B17)</f>
        <v>3530111103</v>
      </c>
      <c r="C12" s="2">
        <f t="shared" ref="C12:I12" si="1">SUM(C13:C17)</f>
        <v>3210434670</v>
      </c>
      <c r="D12" s="2">
        <f t="shared" si="1"/>
        <v>4015048082</v>
      </c>
      <c r="E12" s="2">
        <f>SUM(E13:E17)</f>
        <v>4245588483</v>
      </c>
      <c r="F12" s="2">
        <f t="shared" si="1"/>
        <v>8186724848</v>
      </c>
      <c r="G12" s="2">
        <f t="shared" si="1"/>
        <v>8120052898</v>
      </c>
      <c r="H12" s="2">
        <f t="shared" si="1"/>
        <v>8600764720</v>
      </c>
      <c r="I12" s="2">
        <f t="shared" si="1"/>
        <v>8419817759</v>
      </c>
      <c r="J12" s="2"/>
      <c r="K12" s="2"/>
      <c r="L12" s="2"/>
    </row>
    <row r="13" spans="1:12" x14ac:dyDescent="0.25">
      <c r="A13" s="1" t="s">
        <v>7</v>
      </c>
      <c r="D13" s="1">
        <v>198694898</v>
      </c>
      <c r="E13" s="1">
        <v>222278247</v>
      </c>
      <c r="F13" s="1">
        <v>308794493</v>
      </c>
      <c r="G13" s="1">
        <v>2443736696</v>
      </c>
      <c r="H13" s="1">
        <v>1886025036</v>
      </c>
      <c r="I13" s="1">
        <v>449929013</v>
      </c>
    </row>
    <row r="14" spans="1:12" x14ac:dyDescent="0.25">
      <c r="A14" s="1" t="s">
        <v>8</v>
      </c>
      <c r="B14" s="1">
        <v>490326452</v>
      </c>
      <c r="C14" s="1">
        <v>305519433</v>
      </c>
      <c r="D14" s="1">
        <v>255000648</v>
      </c>
      <c r="E14" s="1">
        <v>637632353</v>
      </c>
      <c r="F14" s="1">
        <v>1060118605</v>
      </c>
      <c r="G14" s="1">
        <v>1110464916</v>
      </c>
      <c r="H14" s="1">
        <v>1993941113</v>
      </c>
      <c r="I14" s="1">
        <v>2390463101</v>
      </c>
    </row>
    <row r="15" spans="1:12" x14ac:dyDescent="0.25">
      <c r="A15" s="1" t="s">
        <v>9</v>
      </c>
      <c r="B15" s="1">
        <v>2152511414</v>
      </c>
      <c r="C15" s="1">
        <v>1920270684</v>
      </c>
      <c r="D15" s="1">
        <v>2488344541</v>
      </c>
      <c r="E15" s="1">
        <v>2260144618</v>
      </c>
      <c r="F15" s="1">
        <v>3063485982</v>
      </c>
      <c r="G15" s="1">
        <v>2454596463</v>
      </c>
      <c r="H15" s="1">
        <v>2862785186</v>
      </c>
      <c r="I15" s="1">
        <v>2792059671</v>
      </c>
    </row>
    <row r="16" spans="1:12" x14ac:dyDescent="0.25">
      <c r="A16" s="1" t="s">
        <v>10</v>
      </c>
      <c r="B16" s="1">
        <v>714892582</v>
      </c>
      <c r="C16" s="1">
        <v>778858786</v>
      </c>
      <c r="D16" s="1">
        <v>1029049013</v>
      </c>
      <c r="E16" s="1">
        <v>989400218</v>
      </c>
      <c r="F16" s="1">
        <v>1122973036</v>
      </c>
      <c r="G16" s="1">
        <v>1799922366</v>
      </c>
      <c r="H16" s="1">
        <v>1633664201</v>
      </c>
      <c r="I16" s="1">
        <v>2505592013</v>
      </c>
    </row>
    <row r="17" spans="1:12" x14ac:dyDescent="0.25">
      <c r="A17" s="1" t="s">
        <v>11</v>
      </c>
      <c r="B17" s="1">
        <v>172380655</v>
      </c>
      <c r="C17" s="1">
        <v>205785767</v>
      </c>
      <c r="D17" s="1">
        <v>43958982</v>
      </c>
      <c r="E17" s="1">
        <v>136133047</v>
      </c>
      <c r="F17" s="1">
        <v>2631352732</v>
      </c>
      <c r="G17" s="1">
        <v>311332457</v>
      </c>
      <c r="H17" s="1">
        <v>224349184</v>
      </c>
      <c r="I17" s="1">
        <v>281773961</v>
      </c>
    </row>
    <row r="19" spans="1:12" x14ac:dyDescent="0.25">
      <c r="A19" s="2"/>
      <c r="B19" s="2">
        <f>SUM(B6,B12)</f>
        <v>5199638200</v>
      </c>
      <c r="C19" s="2">
        <f t="shared" ref="C19:I19" si="2">SUM(C6,C12)</f>
        <v>4907277834</v>
      </c>
      <c r="D19" s="2">
        <f t="shared" si="2"/>
        <v>5846479377</v>
      </c>
      <c r="E19" s="2">
        <f t="shared" si="2"/>
        <v>6003868545</v>
      </c>
      <c r="F19" s="2">
        <f t="shared" si="2"/>
        <v>10294255863</v>
      </c>
      <c r="G19" s="2">
        <f t="shared" si="2"/>
        <v>12866206824</v>
      </c>
      <c r="H19" s="2">
        <f t="shared" si="2"/>
        <v>22694244413</v>
      </c>
      <c r="I19" s="2">
        <f t="shared" si="2"/>
        <v>31493025039</v>
      </c>
      <c r="J19" s="2"/>
      <c r="K19" s="2"/>
      <c r="L19" s="2"/>
    </row>
    <row r="21" spans="1:12" ht="15.75" x14ac:dyDescent="0.25">
      <c r="A21" s="17" t="s">
        <v>55</v>
      </c>
    </row>
    <row r="22" spans="1:12" ht="15.75" x14ac:dyDescent="0.25">
      <c r="A22" s="18" t="s">
        <v>56</v>
      </c>
    </row>
    <row r="23" spans="1:12" x14ac:dyDescent="0.25">
      <c r="A23" s="16" t="s">
        <v>57</v>
      </c>
      <c r="B23" s="2">
        <f>SUM(B24:B27)</f>
        <v>352579375</v>
      </c>
      <c r="C23" s="2">
        <f t="shared" ref="C23:I23" si="3">SUM(C24:C27)</f>
        <v>249910839</v>
      </c>
      <c r="D23" s="2">
        <f t="shared" si="3"/>
        <v>280105458</v>
      </c>
      <c r="E23" s="2">
        <f t="shared" si="3"/>
        <v>634356633</v>
      </c>
      <c r="F23" s="2">
        <f t="shared" si="3"/>
        <v>457038391</v>
      </c>
      <c r="G23" s="2">
        <f t="shared" si="3"/>
        <v>1948609409</v>
      </c>
      <c r="H23" s="2">
        <f t="shared" si="3"/>
        <v>8588537548</v>
      </c>
      <c r="I23" s="2">
        <f t="shared" si="3"/>
        <v>16952439013</v>
      </c>
      <c r="J23" s="2"/>
      <c r="K23" s="2"/>
      <c r="L23" s="2"/>
    </row>
    <row r="24" spans="1:12" x14ac:dyDescent="0.25">
      <c r="A24" s="1" t="s">
        <v>15</v>
      </c>
      <c r="B24" s="1">
        <v>281968836</v>
      </c>
      <c r="C24" s="1">
        <v>146795759</v>
      </c>
      <c r="D24" s="1">
        <v>126356058</v>
      </c>
      <c r="E24" s="1">
        <v>502256691</v>
      </c>
      <c r="F24" s="1">
        <v>323073319</v>
      </c>
      <c r="G24" s="1">
        <v>1720967205</v>
      </c>
      <c r="H24" s="1">
        <v>8359030241</v>
      </c>
      <c r="I24" s="1">
        <v>16676430826</v>
      </c>
    </row>
    <row r="25" spans="1:12" x14ac:dyDescent="0.25">
      <c r="A25" s="1" t="s">
        <v>16</v>
      </c>
      <c r="B25" s="1">
        <v>51902334</v>
      </c>
      <c r="C25" s="1">
        <v>41642977</v>
      </c>
      <c r="D25" s="1">
        <v>50498231</v>
      </c>
      <c r="E25" s="1">
        <v>29174027</v>
      </c>
      <c r="F25" s="1">
        <v>18808970</v>
      </c>
      <c r="G25" s="1">
        <v>101164102</v>
      </c>
      <c r="H25" s="1">
        <v>75413042</v>
      </c>
      <c r="I25" s="1">
        <v>65936558</v>
      </c>
    </row>
    <row r="26" spans="1:12" x14ac:dyDescent="0.25">
      <c r="A26" s="1" t="s">
        <v>86</v>
      </c>
      <c r="I26" s="1">
        <v>35919462</v>
      </c>
    </row>
    <row r="27" spans="1:12" x14ac:dyDescent="0.25">
      <c r="A27" s="1" t="s">
        <v>17</v>
      </c>
      <c r="B27" s="1">
        <v>18708205</v>
      </c>
      <c r="C27" s="1">
        <v>61472103</v>
      </c>
      <c r="D27" s="1">
        <v>103251169</v>
      </c>
      <c r="E27" s="1">
        <v>102925915</v>
      </c>
      <c r="F27" s="1">
        <v>115156102</v>
      </c>
      <c r="G27" s="1">
        <v>126478102</v>
      </c>
      <c r="H27" s="1">
        <v>154094265</v>
      </c>
      <c r="I27" s="1">
        <v>174152167</v>
      </c>
    </row>
    <row r="29" spans="1:12" x14ac:dyDescent="0.25">
      <c r="A29" s="16" t="s">
        <v>58</v>
      </c>
      <c r="B29" s="2">
        <f>SUM(B30:B34)</f>
        <v>3193068997</v>
      </c>
      <c r="C29" s="2">
        <f t="shared" ref="C29:I29" si="4">SUM(C30:C34)</f>
        <v>2843252270</v>
      </c>
      <c r="D29" s="2">
        <f t="shared" si="4"/>
        <v>3635406144</v>
      </c>
      <c r="E29" s="2">
        <f t="shared" si="4"/>
        <v>3324274915</v>
      </c>
      <c r="F29" s="2">
        <f t="shared" si="4"/>
        <v>5018129829</v>
      </c>
      <c r="G29" s="2">
        <f t="shared" si="4"/>
        <v>5881993803</v>
      </c>
      <c r="H29" s="2">
        <f t="shared" si="4"/>
        <v>8576769445</v>
      </c>
      <c r="I29" s="2">
        <f t="shared" si="4"/>
        <v>8205228596</v>
      </c>
      <c r="J29" s="2"/>
      <c r="K29" s="2"/>
      <c r="L29" s="2"/>
    </row>
    <row r="30" spans="1:12" x14ac:dyDescent="0.25">
      <c r="A30" s="1" t="s">
        <v>18</v>
      </c>
      <c r="B30" s="1">
        <v>136542119</v>
      </c>
      <c r="C30" s="1">
        <v>38471440</v>
      </c>
      <c r="D30" s="1">
        <v>53977759</v>
      </c>
      <c r="E30" s="1">
        <v>65182930</v>
      </c>
      <c r="F30" s="1">
        <v>47613367</v>
      </c>
      <c r="G30" s="1">
        <v>60340400</v>
      </c>
      <c r="H30" s="1">
        <v>280862291</v>
      </c>
      <c r="I30" s="1">
        <v>215522700</v>
      </c>
    </row>
    <row r="31" spans="1:12" x14ac:dyDescent="0.25">
      <c r="A31" s="1" t="s">
        <v>19</v>
      </c>
      <c r="B31" s="1">
        <v>25183293</v>
      </c>
      <c r="C31" s="1">
        <v>19713535</v>
      </c>
      <c r="D31" s="1">
        <v>21732892</v>
      </c>
      <c r="E31" s="1">
        <v>21877632</v>
      </c>
      <c r="F31" s="1">
        <v>14017261</v>
      </c>
      <c r="G31" s="1">
        <v>22001232</v>
      </c>
      <c r="H31" s="1">
        <v>25931192</v>
      </c>
      <c r="I31" s="1">
        <v>27096780</v>
      </c>
    </row>
    <row r="32" spans="1:12" x14ac:dyDescent="0.25">
      <c r="A32" s="1" t="s">
        <v>20</v>
      </c>
      <c r="B32" s="1">
        <v>2847965965</v>
      </c>
      <c r="C32" s="1">
        <v>2655646109</v>
      </c>
      <c r="D32" s="1">
        <v>3100852139</v>
      </c>
      <c r="E32" s="1">
        <v>2922047896</v>
      </c>
      <c r="F32" s="1">
        <v>4254214515</v>
      </c>
      <c r="G32" s="1">
        <v>4971423126</v>
      </c>
      <c r="H32" s="1">
        <v>7254491296</v>
      </c>
      <c r="I32" s="1">
        <v>7120943855</v>
      </c>
    </row>
    <row r="33" spans="1:12" x14ac:dyDescent="0.25">
      <c r="A33" s="1" t="s">
        <v>21</v>
      </c>
      <c r="B33" s="1">
        <v>149794188</v>
      </c>
      <c r="C33" s="1">
        <v>83589096</v>
      </c>
      <c r="D33" s="1">
        <v>367374612</v>
      </c>
      <c r="E33" s="1">
        <v>223249125</v>
      </c>
      <c r="F33" s="1">
        <v>591253677</v>
      </c>
      <c r="G33" s="1">
        <v>644846114</v>
      </c>
      <c r="H33" s="1">
        <v>841587359</v>
      </c>
      <c r="I33" s="1">
        <v>587163924</v>
      </c>
    </row>
    <row r="34" spans="1:12" x14ac:dyDescent="0.25">
      <c r="A34" s="1" t="s">
        <v>22</v>
      </c>
      <c r="B34" s="1">
        <v>33583432</v>
      </c>
      <c r="C34" s="1">
        <v>45832090</v>
      </c>
      <c r="D34" s="1">
        <v>91468742</v>
      </c>
      <c r="E34" s="1">
        <v>91917332</v>
      </c>
      <c r="F34" s="1">
        <v>111031009</v>
      </c>
      <c r="G34" s="1">
        <v>183382931</v>
      </c>
      <c r="H34" s="1">
        <v>173897307</v>
      </c>
      <c r="I34" s="1">
        <v>254501337</v>
      </c>
    </row>
    <row r="36" spans="1:12" x14ac:dyDescent="0.25">
      <c r="A36" s="2"/>
      <c r="B36" s="2">
        <f>B23+B29</f>
        <v>3545648372</v>
      </c>
      <c r="C36" s="2">
        <f t="shared" ref="C36:I36" si="5">C23+C29</f>
        <v>3093163109</v>
      </c>
      <c r="D36" s="2">
        <f t="shared" si="5"/>
        <v>3915511602</v>
      </c>
      <c r="E36" s="2">
        <f t="shared" si="5"/>
        <v>3958631548</v>
      </c>
      <c r="F36" s="2">
        <f t="shared" si="5"/>
        <v>5475168220</v>
      </c>
      <c r="G36" s="2">
        <f t="shared" si="5"/>
        <v>7830603212</v>
      </c>
      <c r="H36" s="2">
        <f t="shared" si="5"/>
        <v>17165306993</v>
      </c>
      <c r="I36" s="2">
        <f t="shared" si="5"/>
        <v>25157667609</v>
      </c>
      <c r="J36" s="2"/>
      <c r="K36" s="2"/>
      <c r="L36" s="2"/>
    </row>
    <row r="37" spans="1:12" x14ac:dyDescent="0.25">
      <c r="A37" s="2"/>
      <c r="B37" s="2"/>
      <c r="C37" s="2"/>
      <c r="D37" s="2"/>
      <c r="E37" s="2"/>
      <c r="F37" s="2"/>
      <c r="G37" s="2"/>
    </row>
    <row r="38" spans="1:12" x14ac:dyDescent="0.25">
      <c r="A38" s="16" t="s">
        <v>59</v>
      </c>
      <c r="B38" s="2">
        <f>SUM(B39:B42)</f>
        <v>1653989828</v>
      </c>
      <c r="C38" s="2">
        <f t="shared" ref="C38:I38" si="6">SUM(C39:C42)</f>
        <v>1814114725</v>
      </c>
      <c r="D38" s="2">
        <f t="shared" si="6"/>
        <v>1930967775</v>
      </c>
      <c r="E38" s="2">
        <f t="shared" si="6"/>
        <v>2045236997</v>
      </c>
      <c r="F38" s="2">
        <f t="shared" si="6"/>
        <v>4819087643</v>
      </c>
      <c r="G38" s="2">
        <f t="shared" si="6"/>
        <v>5035603612</v>
      </c>
      <c r="H38" s="2">
        <f t="shared" si="6"/>
        <v>5528937420</v>
      </c>
      <c r="I38" s="2">
        <f t="shared" si="6"/>
        <v>6335357430</v>
      </c>
      <c r="J38" s="2"/>
      <c r="K38" s="2"/>
      <c r="L38" s="2"/>
    </row>
    <row r="39" spans="1:12" x14ac:dyDescent="0.25">
      <c r="A39" s="1" t="s">
        <v>12</v>
      </c>
      <c r="B39" s="1">
        <v>900000000</v>
      </c>
      <c r="C39" s="1">
        <v>1080000000</v>
      </c>
      <c r="D39" s="1">
        <v>1188000000</v>
      </c>
      <c r="E39" s="1">
        <v>1247400000</v>
      </c>
      <c r="F39" s="1">
        <v>3118500000</v>
      </c>
      <c r="G39" s="1">
        <v>3118500000</v>
      </c>
      <c r="H39" s="1">
        <v>3274425000</v>
      </c>
      <c r="I39" s="1">
        <v>3601867500</v>
      </c>
    </row>
    <row r="40" spans="1:12" x14ac:dyDescent="0.25">
      <c r="A40" s="1" t="s">
        <v>13</v>
      </c>
      <c r="B40" s="1">
        <v>388000000</v>
      </c>
      <c r="C40" s="1">
        <v>388000000</v>
      </c>
      <c r="D40" s="1">
        <v>388000000</v>
      </c>
      <c r="E40" s="1">
        <v>388000000</v>
      </c>
      <c r="F40" s="1">
        <v>1136440000</v>
      </c>
      <c r="G40" s="1">
        <v>1136440000</v>
      </c>
      <c r="H40" s="1">
        <v>1136440000</v>
      </c>
      <c r="I40" s="1">
        <v>1136440000</v>
      </c>
    </row>
    <row r="41" spans="1:12" x14ac:dyDescent="0.25">
      <c r="A41" s="1" t="s">
        <v>45</v>
      </c>
      <c r="B41" s="1">
        <v>159472583</v>
      </c>
      <c r="C41" s="1">
        <v>112354364</v>
      </c>
      <c r="D41" s="1">
        <v>13554021</v>
      </c>
      <c r="E41" s="1">
        <v>0</v>
      </c>
      <c r="F41" s="1">
        <v>-2753307</v>
      </c>
      <c r="G41" s="1">
        <v>16679301</v>
      </c>
      <c r="H41" s="1">
        <v>22350684</v>
      </c>
      <c r="I41" s="1">
        <v>96161</v>
      </c>
    </row>
    <row r="42" spans="1:12" x14ac:dyDescent="0.25">
      <c r="A42" s="1" t="s">
        <v>14</v>
      </c>
      <c r="B42" s="1">
        <v>206517245</v>
      </c>
      <c r="C42" s="1">
        <v>233760361</v>
      </c>
      <c r="D42" s="1">
        <v>341413754</v>
      </c>
      <c r="E42" s="1">
        <v>409836997</v>
      </c>
      <c r="F42" s="1">
        <v>566900950</v>
      </c>
      <c r="G42" s="1">
        <v>763984311</v>
      </c>
      <c r="H42" s="1">
        <v>1095721736</v>
      </c>
      <c r="I42" s="1">
        <v>1596953769</v>
      </c>
    </row>
    <row r="44" spans="1:12" x14ac:dyDescent="0.25">
      <c r="A44" s="2"/>
      <c r="B44" s="2">
        <f t="shared" ref="B44:I44" si="7">SUM(B36,B38)</f>
        <v>5199638200</v>
      </c>
      <c r="C44" s="2">
        <f t="shared" si="7"/>
        <v>4907277834</v>
      </c>
      <c r="D44" s="2">
        <f t="shared" si="7"/>
        <v>5846479377</v>
      </c>
      <c r="E44" s="2">
        <f t="shared" si="7"/>
        <v>6003868545</v>
      </c>
      <c r="F44" s="2">
        <f t="shared" si="7"/>
        <v>10294255863</v>
      </c>
      <c r="G44" s="2">
        <f t="shared" si="7"/>
        <v>12866206824</v>
      </c>
      <c r="H44" s="2">
        <f t="shared" si="7"/>
        <v>22694244413</v>
      </c>
      <c r="I44" s="2">
        <f t="shared" si="7"/>
        <v>31493025039</v>
      </c>
      <c r="J44" s="2"/>
      <c r="K44" s="2"/>
      <c r="L44" s="2"/>
    </row>
    <row r="46" spans="1:12" s="8" customFormat="1" x14ac:dyDescent="0.25">
      <c r="A46" s="19" t="s">
        <v>60</v>
      </c>
      <c r="B46" s="8">
        <f t="shared" ref="B46:I46" si="8">B38/(B39/10)</f>
        <v>18.377664755555557</v>
      </c>
      <c r="C46" s="8">
        <f t="shared" si="8"/>
        <v>16.797358564814814</v>
      </c>
      <c r="D46" s="8">
        <f t="shared" si="8"/>
        <v>16.253937499999999</v>
      </c>
      <c r="E46" s="8">
        <f t="shared" si="8"/>
        <v>16.395999655282989</v>
      </c>
      <c r="F46" s="8">
        <f t="shared" si="8"/>
        <v>15.453223161776496</v>
      </c>
      <c r="G46" s="8">
        <f t="shared" si="8"/>
        <v>16.147518396665063</v>
      </c>
      <c r="H46" s="8">
        <f t="shared" si="8"/>
        <v>16.885216244073387</v>
      </c>
      <c r="I46" s="8">
        <f t="shared" si="8"/>
        <v>17.589090742510656</v>
      </c>
    </row>
    <row r="47" spans="1:12" x14ac:dyDescent="0.25">
      <c r="A47" s="19" t="s">
        <v>61</v>
      </c>
      <c r="B47" s="1">
        <f>B39/10</f>
        <v>90000000</v>
      </c>
      <c r="C47" s="1">
        <f t="shared" ref="C47:I47" si="9">C39/10</f>
        <v>108000000</v>
      </c>
      <c r="D47" s="1">
        <f t="shared" si="9"/>
        <v>118800000</v>
      </c>
      <c r="E47" s="1">
        <f t="shared" si="9"/>
        <v>124740000</v>
      </c>
      <c r="F47" s="1">
        <f t="shared" si="9"/>
        <v>311850000</v>
      </c>
      <c r="G47" s="1">
        <f t="shared" si="9"/>
        <v>311850000</v>
      </c>
      <c r="H47" s="1">
        <f t="shared" si="9"/>
        <v>327442500</v>
      </c>
      <c r="I47" s="1">
        <f t="shared" si="9"/>
        <v>360186750</v>
      </c>
    </row>
    <row r="48" spans="1:12" x14ac:dyDescent="0.25">
      <c r="A48"/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workbookViewId="0">
      <pane xSplit="1" ySplit="4" topLeftCell="B14" activePane="bottomRight" state="frozen"/>
      <selection pane="topRight" activeCell="B1" sqref="B1"/>
      <selection pane="bottomLeft" activeCell="A6" sqref="A6"/>
      <selection pane="bottomRight" activeCell="I32" sqref="I32"/>
    </sheetView>
  </sheetViews>
  <sheetFormatPr defaultRowHeight="15" x14ac:dyDescent="0.25"/>
  <cols>
    <col min="1" max="1" width="40.42578125" style="1" bestFit="1" customWidth="1"/>
    <col min="2" max="6" width="14.28515625" style="1" bestFit="1" customWidth="1"/>
    <col min="7" max="7" width="14.42578125" style="1" customWidth="1"/>
    <col min="8" max="8" width="14.28515625" style="1" bestFit="1" customWidth="1"/>
    <col min="9" max="9" width="15.28515625" style="1" bestFit="1" customWidth="1"/>
    <col min="10" max="16384" width="9.140625" style="1"/>
  </cols>
  <sheetData>
    <row r="1" spans="1:9" x14ac:dyDescent="0.25">
      <c r="A1" s="13" t="s">
        <v>84</v>
      </c>
      <c r="B1"/>
      <c r="C1"/>
      <c r="D1"/>
      <c r="E1"/>
      <c r="F1"/>
      <c r="G1"/>
      <c r="H1"/>
      <c r="I1"/>
    </row>
    <row r="2" spans="1:9" x14ac:dyDescent="0.25">
      <c r="A2" s="13" t="s">
        <v>62</v>
      </c>
      <c r="B2"/>
      <c r="C2"/>
      <c r="D2"/>
      <c r="E2"/>
      <c r="F2"/>
      <c r="G2"/>
      <c r="H2"/>
      <c r="I2"/>
    </row>
    <row r="3" spans="1:9" x14ac:dyDescent="0.25">
      <c r="A3" t="s">
        <v>54</v>
      </c>
      <c r="B3" s="14"/>
      <c r="C3" s="14"/>
      <c r="D3" s="14"/>
      <c r="E3" s="14"/>
      <c r="F3" s="14"/>
      <c r="G3" s="14"/>
      <c r="H3" s="14"/>
      <c r="I3" s="14"/>
    </row>
    <row r="4" spans="1:9" s="6" customFormat="1" x14ac:dyDescent="0.25">
      <c r="A4"/>
      <c r="B4" s="14">
        <v>2012</v>
      </c>
      <c r="C4" s="14">
        <v>2013</v>
      </c>
      <c r="D4" s="14">
        <v>2014</v>
      </c>
      <c r="E4" s="14">
        <v>2015</v>
      </c>
      <c r="F4" s="14">
        <v>2016</v>
      </c>
      <c r="G4" s="14">
        <v>2017</v>
      </c>
      <c r="H4" s="14">
        <v>2018</v>
      </c>
      <c r="I4" s="14">
        <v>2019</v>
      </c>
    </row>
    <row r="5" spans="1:9" x14ac:dyDescent="0.25">
      <c r="A5" s="19" t="s">
        <v>63</v>
      </c>
      <c r="B5" s="2">
        <v>4386316699</v>
      </c>
      <c r="C5" s="2">
        <v>5387428105</v>
      </c>
      <c r="D5" s="2">
        <v>4711043432</v>
      </c>
      <c r="E5" s="2">
        <v>5988396529</v>
      </c>
      <c r="F5" s="2">
        <v>6967759917</v>
      </c>
      <c r="G5" s="2">
        <v>7839566038</v>
      </c>
      <c r="H5" s="2">
        <v>9814101120</v>
      </c>
      <c r="I5" s="2">
        <v>13268683927</v>
      </c>
    </row>
    <row r="6" spans="1:9" x14ac:dyDescent="0.25">
      <c r="A6" t="s">
        <v>64</v>
      </c>
      <c r="B6" s="1">
        <v>3572803464</v>
      </c>
      <c r="C6" s="1">
        <v>4521129044</v>
      </c>
      <c r="D6" s="1">
        <v>3820968112</v>
      </c>
      <c r="E6" s="1">
        <v>5086543324</v>
      </c>
      <c r="F6" s="1">
        <v>5808386640</v>
      </c>
      <c r="G6" s="1">
        <v>6465845702</v>
      </c>
      <c r="H6" s="1">
        <v>8211556579</v>
      </c>
      <c r="I6" s="1">
        <v>11110755161</v>
      </c>
    </row>
    <row r="7" spans="1:9" x14ac:dyDescent="0.25">
      <c r="A7" s="19" t="s">
        <v>23</v>
      </c>
      <c r="B7" s="2">
        <f>B5-B6</f>
        <v>813513235</v>
      </c>
      <c r="C7" s="2">
        <f t="shared" ref="C7:I7" si="0">C5-C6</f>
        <v>866299061</v>
      </c>
      <c r="D7" s="2">
        <f t="shared" si="0"/>
        <v>890075320</v>
      </c>
      <c r="E7" s="2">
        <f t="shared" si="0"/>
        <v>901853205</v>
      </c>
      <c r="F7" s="2">
        <f t="shared" si="0"/>
        <v>1159373277</v>
      </c>
      <c r="G7" s="2">
        <f t="shared" si="0"/>
        <v>1373720336</v>
      </c>
      <c r="H7" s="2">
        <f t="shared" si="0"/>
        <v>1602544541</v>
      </c>
      <c r="I7" s="2">
        <f t="shared" si="0"/>
        <v>2157928766</v>
      </c>
    </row>
    <row r="8" spans="1:9" x14ac:dyDescent="0.25">
      <c r="A8" s="19" t="s">
        <v>65</v>
      </c>
    </row>
    <row r="9" spans="1:9" x14ac:dyDescent="0.25">
      <c r="A9" s="1" t="s">
        <v>52</v>
      </c>
      <c r="B9" s="3">
        <v>74388621</v>
      </c>
      <c r="C9" s="1">
        <v>70422608</v>
      </c>
      <c r="D9" s="1">
        <v>74882997</v>
      </c>
      <c r="E9" s="1">
        <v>87447213</v>
      </c>
      <c r="F9" s="1">
        <v>121950503</v>
      </c>
      <c r="G9" s="3">
        <v>127880015</v>
      </c>
      <c r="H9" s="3">
        <v>150634386</v>
      </c>
      <c r="I9" s="3">
        <v>189100564</v>
      </c>
    </row>
    <row r="10" spans="1:9" x14ac:dyDescent="0.25">
      <c r="A10" s="1" t="s">
        <v>24</v>
      </c>
      <c r="B10" s="4">
        <v>66684848</v>
      </c>
      <c r="C10" s="4">
        <v>77297245</v>
      </c>
      <c r="D10" s="4">
        <v>79700199</v>
      </c>
      <c r="E10" s="4">
        <v>82717471</v>
      </c>
      <c r="F10" s="4">
        <v>118504533</v>
      </c>
      <c r="G10" s="1">
        <v>151075061</v>
      </c>
      <c r="H10" s="1">
        <v>175643139</v>
      </c>
      <c r="I10" s="1">
        <v>233818662</v>
      </c>
    </row>
    <row r="11" spans="1:9" x14ac:dyDescent="0.25">
      <c r="B11" s="2">
        <f>B9+B10</f>
        <v>141073469</v>
      </c>
      <c r="C11" s="2">
        <f t="shared" ref="C11:I11" si="1">C9+C10</f>
        <v>147719853</v>
      </c>
      <c r="D11" s="2">
        <f t="shared" si="1"/>
        <v>154583196</v>
      </c>
      <c r="E11" s="2">
        <f t="shared" si="1"/>
        <v>170164684</v>
      </c>
      <c r="F11" s="2">
        <f t="shared" si="1"/>
        <v>240455036</v>
      </c>
      <c r="G11" s="2">
        <f t="shared" si="1"/>
        <v>278955076</v>
      </c>
      <c r="H11" s="2">
        <f t="shared" si="1"/>
        <v>326277525</v>
      </c>
      <c r="I11" s="2">
        <f t="shared" si="1"/>
        <v>422919226</v>
      </c>
    </row>
    <row r="12" spans="1:9" x14ac:dyDescent="0.25">
      <c r="A12" s="19" t="s">
        <v>25</v>
      </c>
      <c r="B12" s="2">
        <f>B7-B11</f>
        <v>672439766</v>
      </c>
      <c r="C12" s="2">
        <f t="shared" ref="C12:I12" si="2">C7-C11</f>
        <v>718579208</v>
      </c>
      <c r="D12" s="2">
        <f t="shared" si="2"/>
        <v>735492124</v>
      </c>
      <c r="E12" s="2">
        <f t="shared" si="2"/>
        <v>731688521</v>
      </c>
      <c r="F12" s="2">
        <f t="shared" si="2"/>
        <v>918918241</v>
      </c>
      <c r="G12" s="2">
        <f t="shared" si="2"/>
        <v>1094765260</v>
      </c>
      <c r="H12" s="2">
        <f t="shared" si="2"/>
        <v>1276267016</v>
      </c>
      <c r="I12" s="2">
        <f t="shared" si="2"/>
        <v>1735009540</v>
      </c>
    </row>
    <row r="13" spans="1:9" x14ac:dyDescent="0.25">
      <c r="A13" s="20" t="s">
        <v>66</v>
      </c>
    </row>
    <row r="14" spans="1:9" x14ac:dyDescent="0.25">
      <c r="A14" s="1" t="s">
        <v>26</v>
      </c>
      <c r="B14" s="1">
        <v>380868834</v>
      </c>
      <c r="C14" s="1">
        <v>385172618</v>
      </c>
      <c r="D14" s="1">
        <v>329037017</v>
      </c>
      <c r="E14" s="1">
        <v>334134686</v>
      </c>
      <c r="F14" s="1">
        <v>451143812</v>
      </c>
      <c r="G14" s="1">
        <v>493780124</v>
      </c>
      <c r="H14" s="1">
        <v>566614721</v>
      </c>
      <c r="I14" s="1">
        <v>715146284</v>
      </c>
    </row>
    <row r="15" spans="1:9" x14ac:dyDescent="0.25">
      <c r="A15" s="1" t="s">
        <v>27</v>
      </c>
      <c r="B15" s="1">
        <v>23301493</v>
      </c>
      <c r="C15" s="1">
        <v>23616399</v>
      </c>
      <c r="D15" s="1">
        <v>26336685</v>
      </c>
      <c r="E15" s="1">
        <v>25026382</v>
      </c>
      <c r="F15" s="1">
        <v>37827010</v>
      </c>
      <c r="G15" s="1">
        <v>200927742</v>
      </c>
      <c r="H15" s="1">
        <v>173405115</v>
      </c>
      <c r="I15" s="1">
        <v>109628773</v>
      </c>
    </row>
    <row r="16" spans="1:9" x14ac:dyDescent="0.25">
      <c r="A16" s="1" t="s">
        <v>51</v>
      </c>
      <c r="B16" s="4"/>
      <c r="C16" s="4"/>
      <c r="D16" s="4">
        <v>1155046</v>
      </c>
      <c r="E16" s="4">
        <v>21372900</v>
      </c>
      <c r="F16" s="4">
        <v>-6962076</v>
      </c>
      <c r="G16" s="5">
        <v>0</v>
      </c>
      <c r="H16" s="5">
        <v>0</v>
      </c>
      <c r="I16" s="5"/>
    </row>
    <row r="17" spans="1:9" x14ac:dyDescent="0.25">
      <c r="B17" s="2">
        <f>-B14+B15-B16</f>
        <v>-357567341</v>
      </c>
      <c r="C17" s="2">
        <f>-C14+C15-C16</f>
        <v>-361556219</v>
      </c>
      <c r="D17" s="2">
        <f>-D14+D15-D16</f>
        <v>-303855378</v>
      </c>
      <c r="E17" s="2">
        <f>-E14+E15-E16</f>
        <v>-330481204</v>
      </c>
      <c r="F17" s="2">
        <f>-F14+F15-F16</f>
        <v>-406354726</v>
      </c>
      <c r="G17" s="2">
        <f>-G14+G15-G16</f>
        <v>-292852382</v>
      </c>
      <c r="H17" s="2">
        <f>-H14+H15-H16</f>
        <v>-393209606</v>
      </c>
      <c r="I17" s="2">
        <f>-I14+I15-I16</f>
        <v>-605517511</v>
      </c>
    </row>
    <row r="18" spans="1:9" x14ac:dyDescent="0.25">
      <c r="A18" s="1" t="s">
        <v>87</v>
      </c>
      <c r="B18" s="3"/>
      <c r="C18" s="3"/>
      <c r="D18" s="3"/>
      <c r="E18" s="3"/>
      <c r="F18" s="3"/>
      <c r="G18" s="3"/>
      <c r="H18" s="3"/>
      <c r="I18" s="3">
        <v>2220346</v>
      </c>
    </row>
    <row r="19" spans="1:9" x14ac:dyDescent="0.25">
      <c r="A19" s="19" t="s">
        <v>67</v>
      </c>
      <c r="B19" s="2">
        <f>B12+B17+B18</f>
        <v>314872425</v>
      </c>
      <c r="C19" s="2">
        <f t="shared" ref="C19:I19" si="3">C12+C17+C18</f>
        <v>357022989</v>
      </c>
      <c r="D19" s="2">
        <f t="shared" si="3"/>
        <v>431636746</v>
      </c>
      <c r="E19" s="2">
        <f t="shared" si="3"/>
        <v>401207317</v>
      </c>
      <c r="F19" s="2">
        <f t="shared" si="3"/>
        <v>512563515</v>
      </c>
      <c r="G19" s="2">
        <f t="shared" si="3"/>
        <v>801912878</v>
      </c>
      <c r="H19" s="2">
        <f t="shared" si="3"/>
        <v>883057410</v>
      </c>
      <c r="I19" s="2">
        <f t="shared" si="3"/>
        <v>1131712375</v>
      </c>
    </row>
    <row r="20" spans="1:9" x14ac:dyDescent="0.25">
      <c r="A20" s="1" t="s">
        <v>28</v>
      </c>
      <c r="B20" s="5">
        <v>15895756</v>
      </c>
      <c r="C20" s="5">
        <v>17851149</v>
      </c>
      <c r="D20" s="1">
        <v>21581837</v>
      </c>
      <c r="E20" s="1">
        <v>20060366</v>
      </c>
      <c r="F20" s="1">
        <v>25628176</v>
      </c>
      <c r="G20" s="5">
        <v>40095644</v>
      </c>
      <c r="H20" s="1">
        <v>44152871</v>
      </c>
      <c r="I20" s="1">
        <v>56585619</v>
      </c>
    </row>
    <row r="21" spans="1:9" x14ac:dyDescent="0.25">
      <c r="B21" s="5"/>
      <c r="C21" s="5"/>
      <c r="G21" s="5"/>
    </row>
    <row r="22" spans="1:9" x14ac:dyDescent="0.25">
      <c r="A22" s="19" t="s">
        <v>68</v>
      </c>
      <c r="B22" s="2">
        <f>B19-B20</f>
        <v>298976669</v>
      </c>
      <c r="C22" s="2">
        <f t="shared" ref="C22:G22" si="4">C19-C20</f>
        <v>339171840</v>
      </c>
      <c r="D22" s="2">
        <f t="shared" si="4"/>
        <v>410054909</v>
      </c>
      <c r="E22" s="2">
        <f t="shared" si="4"/>
        <v>381146951</v>
      </c>
      <c r="F22" s="2">
        <f t="shared" si="4"/>
        <v>486935339</v>
      </c>
      <c r="G22" s="2">
        <f t="shared" si="4"/>
        <v>761817234</v>
      </c>
      <c r="H22" s="2">
        <f t="shared" ref="H22:I22" si="5">H19-H20</f>
        <v>838904539</v>
      </c>
      <c r="I22" s="2">
        <f t="shared" si="5"/>
        <v>1075126756</v>
      </c>
    </row>
    <row r="23" spans="1:9" x14ac:dyDescent="0.25">
      <c r="A23" s="16" t="s">
        <v>69</v>
      </c>
    </row>
    <row r="24" spans="1:9" x14ac:dyDescent="0.25">
      <c r="A24" s="1" t="s">
        <v>29</v>
      </c>
      <c r="B24" s="3">
        <v>-37969548</v>
      </c>
      <c r="C24" s="3">
        <v>-46283045</v>
      </c>
      <c r="D24" s="1">
        <v>-89422793</v>
      </c>
      <c r="E24" s="1">
        <v>-89002983</v>
      </c>
      <c r="F24" s="1">
        <v>-108336506</v>
      </c>
      <c r="G24" s="1">
        <v>-179191873</v>
      </c>
      <c r="H24" s="1">
        <v>-167700951</v>
      </c>
      <c r="I24" s="1">
        <v>-248877693</v>
      </c>
    </row>
    <row r="25" spans="1:9" x14ac:dyDescent="0.25">
      <c r="A25" s="1" t="s">
        <v>30</v>
      </c>
      <c r="B25" s="4">
        <v>-6762070</v>
      </c>
      <c r="C25" s="4">
        <v>-42763898</v>
      </c>
      <c r="D25" s="4">
        <v>-41779066</v>
      </c>
      <c r="E25" s="4">
        <v>325254</v>
      </c>
      <c r="F25" s="4">
        <v>-12230187</v>
      </c>
      <c r="G25" s="5">
        <v>-11322000</v>
      </c>
      <c r="H25" s="5">
        <v>-27616163</v>
      </c>
      <c r="I25" s="5">
        <v>-20047335</v>
      </c>
    </row>
    <row r="26" spans="1:9" x14ac:dyDescent="0.25">
      <c r="B26" s="2">
        <f>SUM(B24:B25)</f>
        <v>-44731618</v>
      </c>
      <c r="C26" s="2">
        <f t="shared" ref="C26:G26" si="6">SUM(C24:C25)</f>
        <v>-89046943</v>
      </c>
      <c r="D26" s="2">
        <f t="shared" si="6"/>
        <v>-131201859</v>
      </c>
      <c r="E26" s="2">
        <f t="shared" si="6"/>
        <v>-88677729</v>
      </c>
      <c r="F26" s="2">
        <f t="shared" si="6"/>
        <v>-120566693</v>
      </c>
      <c r="G26" s="2">
        <f t="shared" si="6"/>
        <v>-190513873</v>
      </c>
      <c r="H26" s="2">
        <f t="shared" ref="H26:I26" si="7">SUM(H24:H25)</f>
        <v>-195317114</v>
      </c>
      <c r="I26" s="2">
        <f t="shared" si="7"/>
        <v>-268925028</v>
      </c>
    </row>
    <row r="27" spans="1:9" x14ac:dyDescent="0.25">
      <c r="A27" s="19" t="s">
        <v>70</v>
      </c>
      <c r="B27" s="2">
        <f>B22+B26</f>
        <v>254245051</v>
      </c>
      <c r="C27" s="2">
        <f t="shared" ref="C27:G27" si="8">C22+C26</f>
        <v>250124897</v>
      </c>
      <c r="D27" s="2">
        <f t="shared" si="8"/>
        <v>278853050</v>
      </c>
      <c r="E27" s="2">
        <f t="shared" si="8"/>
        <v>292469222</v>
      </c>
      <c r="F27" s="2">
        <f t="shared" si="8"/>
        <v>366368646</v>
      </c>
      <c r="G27" s="2">
        <f t="shared" si="8"/>
        <v>571303361</v>
      </c>
      <c r="H27" s="2">
        <f t="shared" ref="H27:I27" si="9">H22+H26</f>
        <v>643587425</v>
      </c>
      <c r="I27" s="2">
        <f t="shared" si="9"/>
        <v>806201728</v>
      </c>
    </row>
    <row r="28" spans="1:9" x14ac:dyDescent="0.25">
      <c r="A28" s="14"/>
    </row>
    <row r="29" spans="1:9" s="8" customFormat="1" x14ac:dyDescent="0.25">
      <c r="A29" s="19" t="s">
        <v>71</v>
      </c>
      <c r="B29" s="7">
        <f>B27/('Balance Sheet'!B39/10)</f>
        <v>2.8249450111111112</v>
      </c>
      <c r="C29" s="7">
        <f>C27/('Balance Sheet'!C39/10)</f>
        <v>2.3159712685185183</v>
      </c>
      <c r="D29" s="7">
        <f>D27/('Balance Sheet'!D39/10)</f>
        <v>2.3472478956228957</v>
      </c>
      <c r="E29" s="7">
        <f>E27/('Balance Sheet'!E39/10)</f>
        <v>2.3446306076639409</v>
      </c>
      <c r="F29" s="7">
        <f>F27/('Balance Sheet'!F39/10)</f>
        <v>1.1748232996632997</v>
      </c>
      <c r="G29" s="7">
        <f>G27/('Balance Sheet'!G39/10)</f>
        <v>1.8319812762546095</v>
      </c>
      <c r="H29" s="7">
        <f>H27/('Balance Sheet'!H39/10)</f>
        <v>1.9654975301007047</v>
      </c>
      <c r="I29" s="7">
        <f>I27/('Balance Sheet'!I39/10)</f>
        <v>2.2382881324757227</v>
      </c>
    </row>
    <row r="30" spans="1:9" x14ac:dyDescent="0.25">
      <c r="A30" s="20" t="s">
        <v>72</v>
      </c>
      <c r="B30" s="1">
        <f>'Balance Sheet'!B39/10</f>
        <v>90000000</v>
      </c>
      <c r="C30" s="1">
        <f>'Balance Sheet'!C39/10</f>
        <v>108000000</v>
      </c>
      <c r="D30" s="1">
        <f>'Balance Sheet'!D39/10</f>
        <v>118800000</v>
      </c>
      <c r="E30" s="1">
        <f>'Balance Sheet'!E39/10</f>
        <v>124740000</v>
      </c>
      <c r="F30" s="1">
        <f>'Balance Sheet'!F39/10</f>
        <v>311850000</v>
      </c>
      <c r="G30" s="1">
        <f>'Balance Sheet'!G39/10</f>
        <v>311850000</v>
      </c>
      <c r="H30" s="1">
        <f>'Balance Sheet'!H39/10</f>
        <v>327442500</v>
      </c>
      <c r="I30" s="1">
        <f>'Balance Sheet'!I39/10</f>
        <v>360186750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"/>
  <sheetViews>
    <sheetView tabSelected="1" workbookViewId="0">
      <pane xSplit="1" ySplit="4" topLeftCell="B26" activePane="bottomRight" state="frozen"/>
      <selection pane="topRight" activeCell="B1" sqref="B1"/>
      <selection pane="bottomLeft" activeCell="A6" sqref="A6"/>
      <selection pane="bottomRight" activeCell="I38" sqref="I38"/>
    </sheetView>
  </sheetViews>
  <sheetFormatPr defaultRowHeight="15" x14ac:dyDescent="0.25"/>
  <cols>
    <col min="1" max="1" width="41" style="1" customWidth="1"/>
    <col min="2" max="7" width="15" style="1" bestFit="1" customWidth="1"/>
    <col min="8" max="9" width="16" style="1" bestFit="1" customWidth="1"/>
    <col min="10" max="16384" width="9.140625" style="1"/>
  </cols>
  <sheetData>
    <row r="1" spans="1:9" x14ac:dyDescent="0.25">
      <c r="A1" s="13" t="s">
        <v>84</v>
      </c>
      <c r="B1"/>
      <c r="C1"/>
      <c r="D1"/>
      <c r="E1"/>
      <c r="F1"/>
      <c r="G1"/>
      <c r="H1"/>
      <c r="I1"/>
    </row>
    <row r="2" spans="1:9" x14ac:dyDescent="0.25">
      <c r="A2" s="13" t="s">
        <v>73</v>
      </c>
      <c r="B2"/>
      <c r="C2"/>
      <c r="D2"/>
      <c r="E2"/>
      <c r="F2"/>
      <c r="G2"/>
      <c r="H2"/>
      <c r="I2"/>
    </row>
    <row r="3" spans="1:9" x14ac:dyDescent="0.25">
      <c r="A3" t="s">
        <v>54</v>
      </c>
      <c r="B3" s="14"/>
      <c r="C3" s="14"/>
      <c r="D3" s="14"/>
      <c r="E3" s="14"/>
      <c r="F3" s="14"/>
      <c r="G3" s="14"/>
      <c r="H3" s="14"/>
      <c r="I3" s="14"/>
    </row>
    <row r="4" spans="1:9" s="6" customFormat="1" x14ac:dyDescent="0.25">
      <c r="A4"/>
      <c r="B4" s="14">
        <v>2012</v>
      </c>
      <c r="C4" s="14">
        <v>2013</v>
      </c>
      <c r="D4" s="14">
        <v>2014</v>
      </c>
      <c r="E4" s="14">
        <v>2015</v>
      </c>
      <c r="F4" s="14">
        <v>2016</v>
      </c>
      <c r="G4" s="14">
        <v>2017</v>
      </c>
      <c r="H4" s="14">
        <v>2018</v>
      </c>
      <c r="I4" s="14">
        <v>2019</v>
      </c>
    </row>
    <row r="5" spans="1:9" x14ac:dyDescent="0.25">
      <c r="A5" s="19" t="s">
        <v>74</v>
      </c>
    </row>
    <row r="6" spans="1:9" x14ac:dyDescent="0.25">
      <c r="A6" s="1" t="s">
        <v>31</v>
      </c>
      <c r="B6" s="1">
        <v>4157372975</v>
      </c>
      <c r="C6" s="1">
        <v>5347078300</v>
      </c>
      <c r="D6" s="1">
        <v>4487189890</v>
      </c>
      <c r="E6" s="1">
        <v>6047785367</v>
      </c>
      <c r="F6" s="1">
        <v>6864599757</v>
      </c>
      <c r="G6" s="1">
        <v>7354589695</v>
      </c>
      <c r="H6" s="1">
        <v>10414845077</v>
      </c>
      <c r="I6" s="1">
        <v>12478295095</v>
      </c>
    </row>
    <row r="7" spans="1:9" x14ac:dyDescent="0.25">
      <c r="A7" s="1" t="s">
        <v>90</v>
      </c>
      <c r="I7" s="1">
        <v>837202</v>
      </c>
    </row>
    <row r="8" spans="1:9" x14ac:dyDescent="0.25">
      <c r="A8" s="1" t="s">
        <v>37</v>
      </c>
      <c r="I8" s="1">
        <v>-167977220</v>
      </c>
    </row>
    <row r="9" spans="1:9" x14ac:dyDescent="0.25">
      <c r="A9" s="1" t="s">
        <v>32</v>
      </c>
      <c r="B9" s="1">
        <v>-4142692175</v>
      </c>
      <c r="C9" s="1">
        <v>-4220233264</v>
      </c>
      <c r="D9" s="1">
        <v>-4158171793</v>
      </c>
      <c r="E9" s="1">
        <v>-5465157806</v>
      </c>
      <c r="F9" s="1">
        <v>-6808610984</v>
      </c>
      <c r="G9" s="1">
        <v>-6161551617</v>
      </c>
      <c r="H9" s="1">
        <v>-10049360937</v>
      </c>
      <c r="I9" s="1">
        <v>-11731303618</v>
      </c>
    </row>
    <row r="10" spans="1:9" ht="15.75" x14ac:dyDescent="0.25">
      <c r="A10" s="21"/>
      <c r="B10" s="2">
        <f>SUM(B6:B9)</f>
        <v>14680800</v>
      </c>
      <c r="C10" s="2">
        <f t="shared" ref="C10:G10" si="0">SUM(C6:C9)</f>
        <v>1126845036</v>
      </c>
      <c r="D10" s="2">
        <f t="shared" si="0"/>
        <v>329018097</v>
      </c>
      <c r="E10" s="2">
        <f t="shared" si="0"/>
        <v>582627561</v>
      </c>
      <c r="F10" s="2">
        <f t="shared" si="0"/>
        <v>55988773</v>
      </c>
      <c r="G10" s="2">
        <f t="shared" si="0"/>
        <v>1193038078</v>
      </c>
      <c r="H10" s="2">
        <f t="shared" ref="H10:I10" si="1">SUM(H6:H9)</f>
        <v>365484140</v>
      </c>
      <c r="I10" s="2">
        <f t="shared" si="1"/>
        <v>579851459</v>
      </c>
    </row>
    <row r="11" spans="1:9" ht="15.75" x14ac:dyDescent="0.25">
      <c r="A11" s="21"/>
    </row>
    <row r="12" spans="1:9" x14ac:dyDescent="0.25">
      <c r="A12" s="19" t="s">
        <v>75</v>
      </c>
    </row>
    <row r="13" spans="1:9" ht="18.75" customHeight="1" x14ac:dyDescent="0.25">
      <c r="A13" s="10" t="s">
        <v>34</v>
      </c>
      <c r="B13" s="1">
        <v>-307810450</v>
      </c>
      <c r="C13" s="1">
        <v>-130517506</v>
      </c>
      <c r="D13" s="1">
        <v>-114555397</v>
      </c>
      <c r="E13" s="1">
        <v>-56874156</v>
      </c>
      <c r="F13" s="1">
        <v>-57107466</v>
      </c>
      <c r="G13" s="1">
        <v>-208983129</v>
      </c>
      <c r="H13" s="1">
        <v>-900465843</v>
      </c>
      <c r="I13" s="1">
        <v>-9192511093</v>
      </c>
    </row>
    <row r="14" spans="1:9" x14ac:dyDescent="0.25">
      <c r="A14" s="1" t="s">
        <v>35</v>
      </c>
      <c r="E14" s="1">
        <v>123000</v>
      </c>
      <c r="F14" s="1">
        <v>450000</v>
      </c>
      <c r="G14" s="1">
        <v>1045000</v>
      </c>
      <c r="H14" s="1">
        <v>530000</v>
      </c>
    </row>
    <row r="15" spans="1:9" x14ac:dyDescent="0.25">
      <c r="A15" s="1" t="s">
        <v>36</v>
      </c>
      <c r="F15" s="1">
        <v>-254959924</v>
      </c>
      <c r="G15" s="1">
        <v>-2480732946</v>
      </c>
      <c r="H15" s="1">
        <v>-8549983995</v>
      </c>
    </row>
    <row r="16" spans="1:9" x14ac:dyDescent="0.25">
      <c r="A16" s="1" t="s">
        <v>5</v>
      </c>
      <c r="B16" s="1">
        <v>-12858238</v>
      </c>
      <c r="C16" s="1">
        <v>-12422686</v>
      </c>
      <c r="D16" s="1">
        <v>-137704829</v>
      </c>
      <c r="E16" s="1">
        <v>-57500</v>
      </c>
      <c r="F16" s="1">
        <v>-158162199</v>
      </c>
      <c r="G16" s="1">
        <v>-50616835</v>
      </c>
      <c r="H16" s="1">
        <v>-9181144</v>
      </c>
      <c r="I16" s="1">
        <v>-62500000</v>
      </c>
    </row>
    <row r="17" spans="1:9" x14ac:dyDescent="0.25">
      <c r="A17" s="1" t="s">
        <v>4</v>
      </c>
      <c r="F17" s="1">
        <v>-720000</v>
      </c>
      <c r="G17" s="1">
        <v>0</v>
      </c>
      <c r="H17" s="1">
        <v>-360475</v>
      </c>
    </row>
    <row r="18" spans="1:9" x14ac:dyDescent="0.25">
      <c r="A18" s="1" t="s">
        <v>88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86675316</v>
      </c>
    </row>
    <row r="19" spans="1:9" x14ac:dyDescent="0.25">
      <c r="A19" s="1" t="s">
        <v>33</v>
      </c>
      <c r="D19" s="1">
        <v>0</v>
      </c>
      <c r="E19" s="1">
        <v>2913044</v>
      </c>
      <c r="F19" s="1">
        <v>11443765</v>
      </c>
      <c r="G19" s="1">
        <v>2997990</v>
      </c>
      <c r="H19" s="1">
        <v>1420077</v>
      </c>
      <c r="I19" s="1">
        <v>1776325</v>
      </c>
    </row>
    <row r="20" spans="1:9" x14ac:dyDescent="0.25">
      <c r="A20" s="1" t="s">
        <v>7</v>
      </c>
      <c r="D20" s="1">
        <v>0</v>
      </c>
      <c r="E20" s="1">
        <v>-23583349</v>
      </c>
      <c r="F20" s="1">
        <v>-86516246</v>
      </c>
      <c r="G20" s="1">
        <v>-2134942203</v>
      </c>
      <c r="H20" s="1">
        <v>557711660</v>
      </c>
      <c r="I20" s="1">
        <v>1271590967</v>
      </c>
    </row>
    <row r="21" spans="1:9" x14ac:dyDescent="0.25">
      <c r="A21" s="14"/>
      <c r="B21" s="2">
        <f>SUM(B13:B20)</f>
        <v>-320668688</v>
      </c>
      <c r="C21" s="2">
        <f t="shared" ref="C21:I21" si="2">SUM(C13:C20)</f>
        <v>-142940192</v>
      </c>
      <c r="D21" s="2">
        <f t="shared" si="2"/>
        <v>-252260226</v>
      </c>
      <c r="E21" s="2">
        <f t="shared" si="2"/>
        <v>-77478961</v>
      </c>
      <c r="F21" s="2">
        <f t="shared" si="2"/>
        <v>-545572070</v>
      </c>
      <c r="G21" s="2">
        <f t="shared" si="2"/>
        <v>-4871232123</v>
      </c>
      <c r="H21" s="2">
        <f t="shared" si="2"/>
        <v>-8900329720</v>
      </c>
      <c r="I21" s="2">
        <f t="shared" si="2"/>
        <v>-7894968485</v>
      </c>
    </row>
    <row r="22" spans="1:9" x14ac:dyDescent="0.25">
      <c r="A22"/>
    </row>
    <row r="23" spans="1:9" x14ac:dyDescent="0.25">
      <c r="A23" s="19" t="s">
        <v>76</v>
      </c>
    </row>
    <row r="24" spans="1:9" x14ac:dyDescent="0.25">
      <c r="A24" s="1" t="s">
        <v>38</v>
      </c>
      <c r="B24" s="1">
        <v>30970235</v>
      </c>
      <c r="C24" s="1">
        <v>-192319856</v>
      </c>
      <c r="D24" s="1">
        <v>445206030</v>
      </c>
      <c r="E24" s="1">
        <v>-167599072</v>
      </c>
      <c r="F24" s="1">
        <v>1332166618</v>
      </c>
      <c r="G24" s="1">
        <v>717208612</v>
      </c>
      <c r="H24" s="1">
        <v>2283068170</v>
      </c>
      <c r="I24" s="1">
        <v>-133547441</v>
      </c>
    </row>
    <row r="25" spans="1:9" x14ac:dyDescent="0.25">
      <c r="A25" s="1" t="s">
        <v>39</v>
      </c>
      <c r="B25" s="1">
        <v>192010221</v>
      </c>
      <c r="C25" s="1">
        <v>-233243756</v>
      </c>
      <c r="D25" s="1">
        <v>-4933382</v>
      </c>
      <c r="E25" s="1">
        <v>375900633</v>
      </c>
      <c r="F25" s="1">
        <v>-196752935</v>
      </c>
      <c r="G25" s="1">
        <v>1410620919</v>
      </c>
      <c r="H25" s="1">
        <v>6858584927</v>
      </c>
      <c r="I25" s="1">
        <v>8252060994</v>
      </c>
    </row>
    <row r="26" spans="1:9" x14ac:dyDescent="0.25">
      <c r="A26" s="1" t="s">
        <v>40</v>
      </c>
      <c r="B26" s="1">
        <v>4387980</v>
      </c>
      <c r="C26" s="1">
        <v>-15729115</v>
      </c>
      <c r="D26" s="1">
        <v>10874612</v>
      </c>
      <c r="E26" s="1">
        <v>-21179464</v>
      </c>
      <c r="F26" s="1">
        <v>-18225428</v>
      </c>
      <c r="G26" s="1">
        <v>90339103</v>
      </c>
      <c r="H26" s="1">
        <v>-21821100</v>
      </c>
      <c r="I26" s="1">
        <v>-8310896</v>
      </c>
    </row>
    <row r="27" spans="1:9" x14ac:dyDescent="0.25">
      <c r="A27" s="1" t="s">
        <v>41</v>
      </c>
      <c r="C27" s="1">
        <v>-90000000</v>
      </c>
      <c r="D27" s="1">
        <v>-162000000</v>
      </c>
      <c r="E27" s="1">
        <v>-177407553</v>
      </c>
      <c r="F27" s="1">
        <v>-211558632</v>
      </c>
      <c r="G27" s="1">
        <v>-373303873</v>
      </c>
      <c r="H27" s="1">
        <v>-132749484</v>
      </c>
      <c r="I27" s="1">
        <v>-21671353</v>
      </c>
    </row>
    <row r="28" spans="1:9" x14ac:dyDescent="0.25">
      <c r="A28" s="1" t="s">
        <v>89</v>
      </c>
      <c r="I28" s="1">
        <v>-715983556</v>
      </c>
    </row>
    <row r="29" spans="1:9" x14ac:dyDescent="0.25">
      <c r="A29" s="1" t="s">
        <v>42</v>
      </c>
      <c r="B29" s="1">
        <v>-377826138</v>
      </c>
      <c r="C29" s="1">
        <v>-385172618</v>
      </c>
      <c r="D29" s="1">
        <v>-329037017</v>
      </c>
      <c r="E29" s="1">
        <v>-334134686</v>
      </c>
      <c r="F29" s="1">
        <v>-451143812</v>
      </c>
      <c r="G29" s="1">
        <v>-486690991</v>
      </c>
      <c r="H29" s="1">
        <v>-539220206</v>
      </c>
    </row>
    <row r="30" spans="1:9" x14ac:dyDescent="0.25">
      <c r="A30" s="1" t="s">
        <v>43</v>
      </c>
      <c r="B30" s="1">
        <v>200000000</v>
      </c>
      <c r="F30" s="1">
        <v>1871100000</v>
      </c>
      <c r="G30" s="1">
        <v>0</v>
      </c>
    </row>
    <row r="31" spans="1:9" x14ac:dyDescent="0.25">
      <c r="A31" s="1" t="s">
        <v>44</v>
      </c>
      <c r="B31" s="1">
        <v>388000000</v>
      </c>
      <c r="F31" s="1">
        <v>748440000</v>
      </c>
      <c r="G31" s="1">
        <v>0</v>
      </c>
    </row>
    <row r="32" spans="1:9" x14ac:dyDescent="0.25">
      <c r="A32" s="1" t="s">
        <v>37</v>
      </c>
      <c r="B32" s="1">
        <v>-23121403</v>
      </c>
      <c r="C32" s="1">
        <v>-34034387</v>
      </c>
      <c r="D32" s="1">
        <v>0</v>
      </c>
      <c r="E32" s="1">
        <v>-88554393</v>
      </c>
      <c r="F32" s="1">
        <v>-89222829</v>
      </c>
      <c r="G32" s="1">
        <v>0</v>
      </c>
    </row>
    <row r="33" spans="1:9" x14ac:dyDescent="0.25">
      <c r="A33" s="14"/>
      <c r="B33" s="2">
        <f>SUM(B24:B32)</f>
        <v>414420895</v>
      </c>
      <c r="C33" s="2">
        <f t="shared" ref="C33:I33" si="3">SUM(C24:C32)</f>
        <v>-950499732</v>
      </c>
      <c r="D33" s="2">
        <f t="shared" si="3"/>
        <v>-39889757</v>
      </c>
      <c r="E33" s="2">
        <f t="shared" si="3"/>
        <v>-412974535</v>
      </c>
      <c r="F33" s="2">
        <f t="shared" si="3"/>
        <v>2984802982</v>
      </c>
      <c r="G33" s="2">
        <f t="shared" si="3"/>
        <v>1358173770</v>
      </c>
      <c r="H33" s="2">
        <f t="shared" si="3"/>
        <v>8447862307</v>
      </c>
      <c r="I33" s="2">
        <f t="shared" si="3"/>
        <v>7372547748</v>
      </c>
    </row>
    <row r="34" spans="1:9" x14ac:dyDescent="0.25">
      <c r="A34"/>
    </row>
    <row r="35" spans="1:9" x14ac:dyDescent="0.25">
      <c r="A35" s="14" t="s">
        <v>77</v>
      </c>
      <c r="B35" s="2">
        <f>SUM(B33,B21,B10)</f>
        <v>108433007</v>
      </c>
      <c r="C35" s="2">
        <f t="shared" ref="C35:G35" si="4">SUM(C33,C21,C10)</f>
        <v>33405112</v>
      </c>
      <c r="D35" s="2">
        <f t="shared" si="4"/>
        <v>36868114</v>
      </c>
      <c r="E35" s="2">
        <f t="shared" si="4"/>
        <v>92174065</v>
      </c>
      <c r="F35" s="2">
        <f t="shared" si="4"/>
        <v>2495219685</v>
      </c>
      <c r="G35" s="2">
        <f t="shared" si="4"/>
        <v>-2320020275</v>
      </c>
      <c r="H35" s="2">
        <f t="shared" ref="H35:I35" si="5">SUM(H33,H21,H10)</f>
        <v>-86983273</v>
      </c>
      <c r="I35" s="2">
        <f t="shared" si="5"/>
        <v>57430722</v>
      </c>
    </row>
    <row r="36" spans="1:9" x14ac:dyDescent="0.25">
      <c r="A36" s="20" t="s">
        <v>78</v>
      </c>
      <c r="B36" s="1">
        <v>63947648</v>
      </c>
      <c r="C36" s="1">
        <v>172380655</v>
      </c>
      <c r="D36" s="1">
        <v>205785767</v>
      </c>
      <c r="E36" s="1">
        <v>43958982</v>
      </c>
      <c r="F36" s="1">
        <v>136133047</v>
      </c>
      <c r="G36" s="1">
        <v>2631352732</v>
      </c>
      <c r="H36" s="1">
        <v>311332457</v>
      </c>
      <c r="I36" s="1">
        <v>224343169</v>
      </c>
    </row>
    <row r="37" spans="1:9" x14ac:dyDescent="0.25">
      <c r="A37" s="22" t="s">
        <v>91</v>
      </c>
      <c r="B37" s="3"/>
      <c r="C37" s="3"/>
      <c r="D37" s="3"/>
      <c r="E37" s="3"/>
      <c r="F37" s="3"/>
      <c r="G37" s="3"/>
      <c r="H37" s="3"/>
      <c r="I37" s="3">
        <v>70</v>
      </c>
    </row>
    <row r="38" spans="1:9" x14ac:dyDescent="0.25">
      <c r="A38" s="19" t="s">
        <v>79</v>
      </c>
      <c r="B38" s="2">
        <f>SUM(B35:B37)</f>
        <v>172380655</v>
      </c>
      <c r="C38" s="2">
        <f t="shared" ref="C38:I38" si="6">SUM(C35:C37)</f>
        <v>205785767</v>
      </c>
      <c r="D38" s="2">
        <f t="shared" si="6"/>
        <v>242653881</v>
      </c>
      <c r="E38" s="2">
        <f t="shared" si="6"/>
        <v>136133047</v>
      </c>
      <c r="F38" s="2">
        <f t="shared" si="6"/>
        <v>2631352732</v>
      </c>
      <c r="G38" s="2">
        <f t="shared" si="6"/>
        <v>311332457</v>
      </c>
      <c r="H38" s="2">
        <f t="shared" si="6"/>
        <v>224349184</v>
      </c>
      <c r="I38" s="2">
        <f t="shared" si="6"/>
        <v>281773961</v>
      </c>
    </row>
    <row r="39" spans="1:9" x14ac:dyDescent="0.25">
      <c r="A39"/>
    </row>
    <row r="40" spans="1:9" s="8" customFormat="1" x14ac:dyDescent="0.25">
      <c r="A40" s="19" t="s">
        <v>46</v>
      </c>
      <c r="B40" s="7">
        <f>B10/('Balance Sheet'!B39/10)</f>
        <v>0.16311999999999999</v>
      </c>
      <c r="C40" s="7">
        <f>C10/('Balance Sheet'!C39/10)</f>
        <v>10.433750333333334</v>
      </c>
      <c r="D40" s="7">
        <f>D10/('Balance Sheet'!D39/10)</f>
        <v>2.769512601010101</v>
      </c>
      <c r="E40" s="7">
        <f>E10/('Balance Sheet'!E39/10)</f>
        <v>4.6707356180856179</v>
      </c>
      <c r="F40" s="7">
        <f>F10/('Balance Sheet'!F39/10)</f>
        <v>0.1795375116241783</v>
      </c>
      <c r="G40" s="7">
        <f>G10/('Balance Sheet'!G39/10)</f>
        <v>3.825679262465929</v>
      </c>
      <c r="H40" s="7">
        <f>H10/('Balance Sheet'!H39/10)</f>
        <v>1.116178077066966</v>
      </c>
      <c r="I40" s="7">
        <f>I10/('Balance Sheet'!I39/10)</f>
        <v>1.6098633805935394</v>
      </c>
    </row>
    <row r="41" spans="1:9" x14ac:dyDescent="0.25">
      <c r="A41" s="19" t="s">
        <v>80</v>
      </c>
      <c r="B41" s="1">
        <f>'Balance Sheet'!B39/10</f>
        <v>90000000</v>
      </c>
      <c r="C41" s="1">
        <f>'Balance Sheet'!C39/10</f>
        <v>108000000</v>
      </c>
      <c r="D41" s="1">
        <f>'Balance Sheet'!D39/10</f>
        <v>118800000</v>
      </c>
      <c r="E41" s="1">
        <f>'Balance Sheet'!E39/10</f>
        <v>124740000</v>
      </c>
      <c r="F41" s="1">
        <f>'Balance Sheet'!F39/10</f>
        <v>311850000</v>
      </c>
      <c r="G41" s="1">
        <f>'Balance Sheet'!G39/10</f>
        <v>311850000</v>
      </c>
      <c r="H41" s="1">
        <f>'Balance Sheet'!H39/10</f>
        <v>327442500</v>
      </c>
      <c r="I41" s="1">
        <f>'Balance Sheet'!I39/10</f>
        <v>360186750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/>
  </sheetViews>
  <sheetFormatPr defaultRowHeight="15" x14ac:dyDescent="0.25"/>
  <cols>
    <col min="1" max="1" width="16.5703125" bestFit="1" customWidth="1"/>
  </cols>
  <sheetData>
    <row r="1" spans="1:8" s="1" customFormat="1" x14ac:dyDescent="0.25">
      <c r="A1" s="13" t="s">
        <v>84</v>
      </c>
      <c r="B1"/>
      <c r="C1"/>
      <c r="D1"/>
      <c r="E1"/>
      <c r="F1"/>
      <c r="G1"/>
      <c r="H1"/>
    </row>
    <row r="2" spans="1:8" s="1" customFormat="1" x14ac:dyDescent="0.25">
      <c r="A2" s="13" t="s">
        <v>85</v>
      </c>
      <c r="B2"/>
      <c r="C2"/>
      <c r="D2"/>
      <c r="E2"/>
      <c r="F2"/>
      <c r="G2"/>
      <c r="H2"/>
    </row>
    <row r="3" spans="1:8" s="1" customFormat="1" x14ac:dyDescent="0.25">
      <c r="A3" t="s">
        <v>54</v>
      </c>
      <c r="B3" s="14"/>
      <c r="C3" s="14"/>
      <c r="D3" s="14"/>
      <c r="E3" s="14"/>
      <c r="F3" s="14"/>
      <c r="G3" s="14"/>
      <c r="H3" s="14"/>
    </row>
    <row r="4" spans="1:8" s="6" customFormat="1" x14ac:dyDescent="0.25">
      <c r="A4"/>
      <c r="B4" s="14">
        <v>2012</v>
      </c>
      <c r="C4" s="14">
        <v>2013</v>
      </c>
      <c r="D4" s="14">
        <v>2014</v>
      </c>
      <c r="E4" s="14">
        <v>2015</v>
      </c>
      <c r="F4" s="14">
        <v>2016</v>
      </c>
      <c r="G4" s="14">
        <v>2017</v>
      </c>
      <c r="H4" s="14">
        <v>2018</v>
      </c>
    </row>
    <row r="5" spans="1:8" x14ac:dyDescent="0.25">
      <c r="A5" t="s">
        <v>81</v>
      </c>
      <c r="B5" s="11">
        <f>'Income Statement'!B27/'Balance Sheet'!B19</f>
        <v>4.8896681119082477E-2</v>
      </c>
      <c r="C5" s="11">
        <f>'Income Statement'!C27/'Balance Sheet'!C19</f>
        <v>5.097019273435334E-2</v>
      </c>
      <c r="D5" s="11">
        <f>'Income Statement'!D27/'Balance Sheet'!D19</f>
        <v>4.7695892180344555E-2</v>
      </c>
      <c r="E5" s="11">
        <f>'Income Statement'!E27/'Balance Sheet'!E19</f>
        <v>4.8713461963381478E-2</v>
      </c>
      <c r="F5" s="11">
        <f>'Income Statement'!F27/'Balance Sheet'!F19</f>
        <v>3.5589619189165089E-2</v>
      </c>
      <c r="G5" s="11">
        <f>'Income Statement'!G27/'Balance Sheet'!G19</f>
        <v>4.4403402557956578E-2</v>
      </c>
      <c r="H5" s="11">
        <f>'Income Statement'!H27/'Balance Sheet'!H19</f>
        <v>2.8359059384736873E-2</v>
      </c>
    </row>
    <row r="6" spans="1:8" x14ac:dyDescent="0.25">
      <c r="A6" t="s">
        <v>82</v>
      </c>
      <c r="B6" s="11">
        <f>'Income Statement'!B27/'Balance Sheet'!B38</f>
        <v>0.15371621197177035</v>
      </c>
      <c r="C6" s="11">
        <f>'Income Statement'!C27/'Balance Sheet'!C38</f>
        <v>0.13787711083156551</v>
      </c>
      <c r="D6" s="11">
        <f>'Income Statement'!D27/'Balance Sheet'!D38</f>
        <v>0.14441103244200956</v>
      </c>
      <c r="E6" s="11">
        <f>'Income Statement'!E27/'Balance Sheet'!E38</f>
        <v>0.14300016204919064</v>
      </c>
      <c r="F6" s="11">
        <f>'Income Statement'!F27/'Balance Sheet'!F38</f>
        <v>7.6024482877411745E-2</v>
      </c>
      <c r="G6" s="11">
        <f>'Income Statement'!G27/'Balance Sheet'!G38</f>
        <v>0.11345280626111363</v>
      </c>
      <c r="H6" s="11">
        <f>'Income Statement'!H27/'Balance Sheet'!H38</f>
        <v>0.11640345623590002</v>
      </c>
    </row>
    <row r="7" spans="1:8" x14ac:dyDescent="0.25">
      <c r="A7" t="s">
        <v>47</v>
      </c>
      <c r="B7" s="11">
        <f>'Balance Sheet'!B24/'Balance Sheet'!B38</f>
        <v>0.1704779746686568</v>
      </c>
      <c r="C7" s="11">
        <f>'Balance Sheet'!C24/'Balance Sheet'!C38</f>
        <v>8.0918674534213933E-2</v>
      </c>
      <c r="D7" s="11">
        <f>'Balance Sheet'!D24/'Balance Sheet'!D38</f>
        <v>6.5436647693408553E-2</v>
      </c>
      <c r="E7" s="11">
        <f>'Balance Sheet'!E24/'Balance Sheet'!E38</f>
        <v>0.24557383410173075</v>
      </c>
      <c r="F7" s="11">
        <f>'Balance Sheet'!F24/'Balance Sheet'!F38</f>
        <v>6.7040349321988865E-2</v>
      </c>
      <c r="G7" s="11">
        <f>'Balance Sheet'!G24/'Balance Sheet'!G38</f>
        <v>0.34175986388183566</v>
      </c>
      <c r="H7" s="11">
        <f>'Balance Sheet'!H24/'Balance Sheet'!H38</f>
        <v>1.5118692084961236</v>
      </c>
    </row>
    <row r="8" spans="1:8" x14ac:dyDescent="0.25">
      <c r="A8" t="s">
        <v>48</v>
      </c>
      <c r="B8" s="12">
        <f>'Balance Sheet'!B12/'Balance Sheet'!B29</f>
        <v>1.1055542822020641</v>
      </c>
      <c r="C8" s="12">
        <f>'Balance Sheet'!C12/'Balance Sheet'!C29</f>
        <v>1.1291416888590051</v>
      </c>
      <c r="D8" s="12">
        <f>'Balance Sheet'!D12/'Balance Sheet'!D29</f>
        <v>1.1044290301997135</v>
      </c>
      <c r="E8" s="12">
        <f>'Balance Sheet'!E12/'Balance Sheet'!E29</f>
        <v>1.2771472250513312</v>
      </c>
      <c r="F8" s="12">
        <f>'Balance Sheet'!F12/'Balance Sheet'!F29</f>
        <v>1.6314294621650771</v>
      </c>
      <c r="G8" s="12">
        <f>'Balance Sheet'!G12/'Balance Sheet'!G29</f>
        <v>1.3804932765924576</v>
      </c>
      <c r="H8" s="12">
        <f>'Balance Sheet'!H12/'Balance Sheet'!H29</f>
        <v>1.0027977054943442</v>
      </c>
    </row>
    <row r="9" spans="1:8" x14ac:dyDescent="0.25">
      <c r="A9" t="s">
        <v>49</v>
      </c>
      <c r="B9" s="11">
        <f>'Income Statement'!B27/'Income Statement'!B5</f>
        <v>5.7963222550246593E-2</v>
      </c>
      <c r="C9" s="11">
        <f>'Income Statement'!C27/'Income Statement'!C5</f>
        <v>4.6427514599751675E-2</v>
      </c>
      <c r="D9" s="11">
        <f>'Income Statement'!D27/'Income Statement'!D5</f>
        <v>5.9191356230315476E-2</v>
      </c>
      <c r="E9" s="11">
        <f>'Income Statement'!E27/'Income Statement'!E5</f>
        <v>4.8839321274678403E-2</v>
      </c>
      <c r="F9" s="11">
        <f>'Income Statement'!F27/'Income Statement'!F5</f>
        <v>5.2580549611953568E-2</v>
      </c>
      <c r="G9" s="11">
        <f>'Income Statement'!G27/'Income Statement'!G5</f>
        <v>7.2874360421326168E-2</v>
      </c>
      <c r="H9" s="11">
        <f>'Income Statement'!H27/'Income Statement'!H5</f>
        <v>6.5577826958440791E-2</v>
      </c>
    </row>
    <row r="10" spans="1:8" x14ac:dyDescent="0.25">
      <c r="A10" t="s">
        <v>50</v>
      </c>
      <c r="B10" s="11">
        <f>'Income Statement'!B12/'Income Statement'!B5</f>
        <v>0.15330397053940586</v>
      </c>
      <c r="C10" s="11">
        <f>'Income Statement'!C12/'Income Statement'!C5</f>
        <v>0.13338075125923188</v>
      </c>
      <c r="D10" s="11">
        <f>'Income Statement'!D12/'Income Statement'!D5</f>
        <v>0.15612085403503875</v>
      </c>
      <c r="E10" s="11">
        <f>'Income Statement'!E12/'Income Statement'!E5</f>
        <v>0.12218438065292653</v>
      </c>
      <c r="F10" s="11">
        <f>'Income Statement'!F12/'Income Statement'!F5</f>
        <v>0.13188144424408416</v>
      </c>
      <c r="G10" s="11">
        <f>'Income Statement'!G12/'Income Statement'!G5</f>
        <v>0.1396461557557454</v>
      </c>
      <c r="H10" s="11">
        <f>'Income Statement'!H12/'Income Statement'!H5</f>
        <v>0.13004420887809234</v>
      </c>
    </row>
    <row r="11" spans="1:8" x14ac:dyDescent="0.25">
      <c r="A11" t="s">
        <v>83</v>
      </c>
      <c r="B11" s="11">
        <f>'Income Statement'!B27/('Balance Sheet'!B24+'Balance Sheet'!B38)</f>
        <v>0.13132772704696549</v>
      </c>
      <c r="C11" s="11">
        <f>'Income Statement'!C27/('Balance Sheet'!C24+'Balance Sheet'!C38)</f>
        <v>0.12755548967731462</v>
      </c>
      <c r="D11" s="11">
        <f>'Income Statement'!D27/('Balance Sheet'!D24+'Balance Sheet'!D38)</f>
        <v>0.13554164178100006</v>
      </c>
      <c r="E11" s="11">
        <f>'Income Statement'!E27/('Balance Sheet'!E24+'Balance Sheet'!E38)</f>
        <v>0.11480665227069249</v>
      </c>
      <c r="F11" s="11">
        <f>'Income Statement'!F27/('Balance Sheet'!F24+'Balance Sheet'!F38)</f>
        <v>7.1247992567215174E-2</v>
      </c>
      <c r="G11" s="11">
        <f>'Income Statement'!G27/('Balance Sheet'!G24+'Balance Sheet'!G38)</f>
        <v>8.4555224310320434E-2</v>
      </c>
      <c r="H11" s="11">
        <f>'Income Statement'!H27/('Balance Sheet'!H24+'Balance Sheet'!H38)</f>
        <v>4.6341368349187145E-2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Balance Sheet</vt:lpstr>
      <vt:lpstr>Income Statement</vt:lpstr>
      <vt:lpstr>Cash Flow</vt:lpstr>
      <vt:lpstr>Ratio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Saikat Barua</dc:creator>
  <cp:lastModifiedBy>Sunny</cp:lastModifiedBy>
  <dcterms:created xsi:type="dcterms:W3CDTF">2017-04-17T04:07:28Z</dcterms:created>
  <dcterms:modified xsi:type="dcterms:W3CDTF">2020-01-13T11:22:47Z</dcterms:modified>
</cp:coreProperties>
</file>