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nny\Google Drive\Financial Statements\Checked &amp; Final\FS Template\Formate_1\FI\A\"/>
    </mc:Choice>
  </mc:AlternateContent>
  <bookViews>
    <workbookView xWindow="240" yWindow="30" windowWidth="20115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</workbook>
</file>

<file path=xl/calcChain.xml><?xml version="1.0" encoding="utf-8"?>
<calcChain xmlns="http://schemas.openxmlformats.org/spreadsheetml/2006/main">
  <c r="G26" i="3" l="1"/>
  <c r="G48" i="3"/>
  <c r="G42" i="3"/>
  <c r="G35" i="3"/>
  <c r="G15" i="3"/>
  <c r="G27" i="3" s="1"/>
  <c r="G47" i="3" s="1"/>
  <c r="G36" i="2"/>
  <c r="G31" i="2"/>
  <c r="G26" i="2"/>
  <c r="G6" i="2"/>
  <c r="G50" i="1"/>
  <c r="G44" i="1"/>
  <c r="G49" i="1" s="1"/>
  <c r="G28" i="1"/>
  <c r="G36" i="1" s="1"/>
  <c r="G46" i="1" s="1"/>
  <c r="G17" i="1"/>
  <c r="G14" i="1"/>
  <c r="G10" i="1"/>
  <c r="G6" i="1"/>
  <c r="G13" i="2" l="1"/>
  <c r="G5" i="4"/>
  <c r="G43" i="3"/>
  <c r="G46" i="3" s="1"/>
  <c r="G27" i="2"/>
  <c r="G23" i="1"/>
  <c r="C48" i="3"/>
  <c r="D48" i="3"/>
  <c r="E48" i="3"/>
  <c r="F48" i="3"/>
  <c r="B48" i="3"/>
  <c r="C36" i="2"/>
  <c r="D36" i="2"/>
  <c r="E36" i="2"/>
  <c r="F36" i="2"/>
  <c r="B36" i="2"/>
  <c r="C50" i="1"/>
  <c r="D50" i="1"/>
  <c r="E50" i="1"/>
  <c r="F50" i="1"/>
  <c r="B50" i="1"/>
  <c r="G32" i="2" l="1"/>
  <c r="G34" i="2" s="1"/>
  <c r="G6" i="4"/>
  <c r="C6" i="2"/>
  <c r="D6" i="2"/>
  <c r="E6" i="2"/>
  <c r="F6" i="2"/>
  <c r="F13" i="2" s="1"/>
  <c r="B6" i="2"/>
  <c r="F42" i="3"/>
  <c r="E42" i="3"/>
  <c r="D42" i="3"/>
  <c r="C42" i="3"/>
  <c r="B42" i="3"/>
  <c r="F35" i="3"/>
  <c r="E35" i="3"/>
  <c r="D35" i="3"/>
  <c r="C35" i="3"/>
  <c r="B35" i="3"/>
  <c r="F26" i="3"/>
  <c r="E26" i="3"/>
  <c r="D26" i="3"/>
  <c r="C26" i="3"/>
  <c r="B26" i="3"/>
  <c r="F15" i="3"/>
  <c r="E15" i="3"/>
  <c r="D15" i="3"/>
  <c r="C15" i="3"/>
  <c r="C27" i="3" s="1"/>
  <c r="B15" i="3"/>
  <c r="F31" i="2"/>
  <c r="E31" i="2"/>
  <c r="D31" i="2"/>
  <c r="C31" i="2"/>
  <c r="B31" i="2"/>
  <c r="F26" i="2"/>
  <c r="E26" i="2"/>
  <c r="D26" i="2"/>
  <c r="C26" i="2"/>
  <c r="B26" i="2"/>
  <c r="G35" i="2" l="1"/>
  <c r="G9" i="4"/>
  <c r="G7" i="4"/>
  <c r="G8" i="4"/>
  <c r="D5" i="4"/>
  <c r="D13" i="2"/>
  <c r="D27" i="2" s="1"/>
  <c r="B5" i="4"/>
  <c r="B13" i="2"/>
  <c r="B27" i="2" s="1"/>
  <c r="C5" i="4"/>
  <c r="C13" i="2"/>
  <c r="C27" i="2" s="1"/>
  <c r="C32" i="2" s="1"/>
  <c r="C34" i="2" s="1"/>
  <c r="E5" i="4"/>
  <c r="E13" i="2"/>
  <c r="E27" i="2" s="1"/>
  <c r="C43" i="3"/>
  <c r="C46" i="3" s="1"/>
  <c r="D27" i="3"/>
  <c r="D47" i="3" s="1"/>
  <c r="F27" i="2"/>
  <c r="F5" i="4"/>
  <c r="C47" i="3"/>
  <c r="D43" i="3"/>
  <c r="D46" i="3" s="1"/>
  <c r="B27" i="3"/>
  <c r="F27" i="3"/>
  <c r="E27" i="3"/>
  <c r="B28" i="1"/>
  <c r="B36" i="1" s="1"/>
  <c r="C28" i="1"/>
  <c r="C36" i="1" s="1"/>
  <c r="D28" i="1"/>
  <c r="D36" i="1" s="1"/>
  <c r="D46" i="1" s="1"/>
  <c r="E28" i="1"/>
  <c r="E36" i="1" s="1"/>
  <c r="B44" i="1"/>
  <c r="B49" i="1" s="1"/>
  <c r="C44" i="1"/>
  <c r="C49" i="1" s="1"/>
  <c r="D44" i="1"/>
  <c r="D49" i="1" s="1"/>
  <c r="E44" i="1"/>
  <c r="E49" i="1" s="1"/>
  <c r="B17" i="1"/>
  <c r="C17" i="1"/>
  <c r="D17" i="1"/>
  <c r="E17" i="1"/>
  <c r="B14" i="1"/>
  <c r="C14" i="1"/>
  <c r="D14" i="1"/>
  <c r="E14" i="1"/>
  <c r="B10" i="1"/>
  <c r="C10" i="1"/>
  <c r="D10" i="1"/>
  <c r="E10" i="1"/>
  <c r="B6" i="1"/>
  <c r="C6" i="1"/>
  <c r="D6" i="1"/>
  <c r="E6" i="1"/>
  <c r="F44" i="1"/>
  <c r="F49" i="1" s="1"/>
  <c r="F28" i="1"/>
  <c r="F36" i="1" s="1"/>
  <c r="F17" i="1"/>
  <c r="F14" i="1"/>
  <c r="F10" i="1"/>
  <c r="F6" i="1"/>
  <c r="C6" i="4" l="1"/>
  <c r="B46" i="1"/>
  <c r="F32" i="2"/>
  <c r="F34" i="2" s="1"/>
  <c r="F6" i="4"/>
  <c r="B32" i="2"/>
  <c r="B34" i="2" s="1"/>
  <c r="B6" i="4"/>
  <c r="E32" i="2"/>
  <c r="E34" i="2" s="1"/>
  <c r="E6" i="4"/>
  <c r="D32" i="2"/>
  <c r="D34" i="2" s="1"/>
  <c r="D6" i="4"/>
  <c r="C7" i="4"/>
  <c r="C35" i="2"/>
  <c r="B43" i="3"/>
  <c r="B46" i="3" s="1"/>
  <c r="B47" i="3"/>
  <c r="E43" i="3"/>
  <c r="E46" i="3" s="1"/>
  <c r="E47" i="3"/>
  <c r="F43" i="3"/>
  <c r="F46" i="3" s="1"/>
  <c r="F47" i="3"/>
  <c r="F23" i="1"/>
  <c r="C46" i="1"/>
  <c r="C9" i="4" s="1"/>
  <c r="E46" i="1"/>
  <c r="F46" i="1"/>
  <c r="B23" i="1"/>
  <c r="C23" i="1"/>
  <c r="D23" i="1"/>
  <c r="E23" i="1"/>
  <c r="E9" i="4" l="1"/>
  <c r="D7" i="4"/>
  <c r="D35" i="2"/>
  <c r="B7" i="4"/>
  <c r="B35" i="2"/>
  <c r="D9" i="4"/>
  <c r="B9" i="4"/>
  <c r="F8" i="4"/>
  <c r="E7" i="4"/>
  <c r="E35" i="2"/>
  <c r="F7" i="4"/>
  <c r="F35" i="2"/>
  <c r="E8" i="4"/>
  <c r="F9" i="4"/>
  <c r="C8" i="4"/>
  <c r="D8" i="4"/>
  <c r="B8" i="4"/>
</calcChain>
</file>

<file path=xl/sharedStrings.xml><?xml version="1.0" encoding="utf-8"?>
<sst xmlns="http://schemas.openxmlformats.org/spreadsheetml/2006/main" count="121" uniqueCount="115">
  <si>
    <t>In hand( including foreign currenciies)</t>
  </si>
  <si>
    <t>Balance with Bangladesh bank &amp; its agents banks( including foreign curencies)</t>
  </si>
  <si>
    <t xml:space="preserve">In Bangladesh </t>
  </si>
  <si>
    <t>Outside Bangladesh</t>
  </si>
  <si>
    <t>Investments</t>
  </si>
  <si>
    <t>Governments</t>
  </si>
  <si>
    <t>Others</t>
  </si>
  <si>
    <t>loans .loans &amp; advances</t>
  </si>
  <si>
    <t>Bills purchased &amp; discounted</t>
  </si>
  <si>
    <t>Curretn deposits</t>
  </si>
  <si>
    <t>Bills payable</t>
  </si>
  <si>
    <t xml:space="preserve">Saving deposits </t>
  </si>
  <si>
    <t>Term deposits</t>
  </si>
  <si>
    <t>Bearer certificate of deposit</t>
  </si>
  <si>
    <t>Other deposits</t>
  </si>
  <si>
    <t xml:space="preserve">Paid up capital </t>
  </si>
  <si>
    <t>Statutotry reserve</t>
  </si>
  <si>
    <t>other reserve</t>
  </si>
  <si>
    <t>Retained earning balance</t>
  </si>
  <si>
    <t>Interst inicme leases ,loans &amp; advances</t>
  </si>
  <si>
    <t>interst expenses on borrowing ,deposits etc</t>
  </si>
  <si>
    <t>Investmnet income</t>
  </si>
  <si>
    <t>Commission ,exchange &amp; brokerage</t>
  </si>
  <si>
    <t>Other operating income</t>
  </si>
  <si>
    <t>Salary &amp; allownaces</t>
  </si>
  <si>
    <t>Rent ,taxes,insurance ,electricity etc</t>
  </si>
  <si>
    <t>Legal expenses</t>
  </si>
  <si>
    <t>Postage ,samp ,telecommunication</t>
  </si>
  <si>
    <t>Stationery ,printing ,advertisement etc</t>
  </si>
  <si>
    <t>Managing director's salary &amp; allowances</t>
  </si>
  <si>
    <t>Director's fees</t>
  </si>
  <si>
    <t>Audit fees</t>
  </si>
  <si>
    <t>Charges onloan losses</t>
  </si>
  <si>
    <t>Depreciation and repairs of companys assests</t>
  </si>
  <si>
    <t>Other operating ecpenses</t>
  </si>
  <si>
    <t>Provision for leases ,loans &amp; advances &amp; investments</t>
  </si>
  <si>
    <t>Other provison</t>
  </si>
  <si>
    <t>Interest receipts in cash</t>
  </si>
  <si>
    <t>Interst payment</t>
  </si>
  <si>
    <t>Dividend receipts</t>
  </si>
  <si>
    <t>Commssion ,Exchnage &amp; brokerage</t>
  </si>
  <si>
    <t>Received of laon previously written off</t>
  </si>
  <si>
    <t>Incoem taxes paid</t>
  </si>
  <si>
    <t>Receipts from other operaitng activiites</t>
  </si>
  <si>
    <t>Payments for other operating activiites</t>
  </si>
  <si>
    <t>Statutory deposit</t>
  </si>
  <si>
    <t>Trading securities</t>
  </si>
  <si>
    <t xml:space="preserve">Leases ,loans &amp; advances </t>
  </si>
  <si>
    <t>Other assest</t>
  </si>
  <si>
    <t>Deposit &amp; other acounts</t>
  </si>
  <si>
    <t>Other liabiliites on account of customers</t>
  </si>
  <si>
    <t>Trading liabiliites</t>
  </si>
  <si>
    <t xml:space="preserve">Other liabiliites </t>
  </si>
  <si>
    <t>Proceeds from sale of securitites</t>
  </si>
  <si>
    <t>Payments for purchase of securiities</t>
  </si>
  <si>
    <t>Purchase of fixed assest</t>
  </si>
  <si>
    <t>Proceeds form sale of fixed assests</t>
  </si>
  <si>
    <t>Payments against lease obligation</t>
  </si>
  <si>
    <t>Receipts o fborrowing from banks,other fiannciala instutions &amp; agents</t>
  </si>
  <si>
    <t>Repaymetn of borrowing from banks ,other fianncial institutions &amp; agents</t>
  </si>
  <si>
    <t xml:space="preserve">Receipts agianst issue of share capital </t>
  </si>
  <si>
    <t>Dividend paid in cash</t>
  </si>
  <si>
    <t>Ratio</t>
  </si>
  <si>
    <t>Operating Margin</t>
  </si>
  <si>
    <t>Net Margin</t>
  </si>
  <si>
    <t>Capital to Risk Weighted Assets Ratio</t>
  </si>
  <si>
    <t>As at year end</t>
  </si>
  <si>
    <t>GSP Finance Company (Bangladesh) Limited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</si>
  <si>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</si>
  <si>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</si>
  <si>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</si>
  <si>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</si>
  <si>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</si>
  <si>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Property and Assets</t>
  </si>
  <si>
    <t>Cash</t>
  </si>
  <si>
    <t>Balance with Other Banks and Financial Institutions</t>
  </si>
  <si>
    <t>Money at call and on short notice</t>
  </si>
  <si>
    <t>Loans and Advances/Investments</t>
  </si>
  <si>
    <t>Fixed Assets including Premises, Furniture and Fixtures</t>
  </si>
  <si>
    <t>Other Assets</t>
  </si>
  <si>
    <t>Non-Banking Assets</t>
  </si>
  <si>
    <t>Liabilities and Capital</t>
  </si>
  <si>
    <t>Liabilities</t>
  </si>
  <si>
    <t>Borrowings from Other Banks, Financial Institutions and Agents</t>
  </si>
  <si>
    <t>Deposits and Other Accounts</t>
  </si>
  <si>
    <t>Other Liabilities</t>
  </si>
  <si>
    <t>Shareholders’ Equity</t>
  </si>
  <si>
    <t>Non-controlling interest</t>
  </si>
  <si>
    <t>Net assets value per share</t>
  </si>
  <si>
    <t>Shares to calculate NAVPS</t>
  </si>
  <si>
    <t>Operating Income</t>
  </si>
  <si>
    <t>Net interest income/net profit on investments</t>
  </si>
  <si>
    <t>Operating Expenses</t>
  </si>
  <si>
    <t>Operating profit</t>
  </si>
  <si>
    <t>Total Provisions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</si>
  <si>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</si>
  <si>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</si>
  <si>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</si>
  <si>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</si>
  <si>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</si>
  <si>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</si>
  <si>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Operating profit before changes in operating assets and liabilities</t>
  </si>
  <si>
    <t>Increase / (decrease) in operating assets and liabilities</t>
  </si>
  <si>
    <t>Net Cash Flows - Investment Activities</t>
  </si>
  <si>
    <t>Net Cash Flows - Financial Activities</t>
  </si>
  <si>
    <t>Net Change in Cash Flows</t>
  </si>
  <si>
    <t>Effects of exchange rate changes on cash and cash equivalents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</si>
  <si>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</si>
  <si>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</si>
  <si>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</si>
  <si>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</si>
  <si>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Balance Sheet</t>
  </si>
  <si>
    <t>Income Statement</t>
  </si>
  <si>
    <t>Cash Flow Statement</t>
  </si>
  <si>
    <t>Share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</si>
</sst>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Font="1"/>
    <xf numFmtId="164" fontId="0" fillId="0" borderId="0" xfId="1" applyNumberFormat="1" applyFont="1"/>
    <xf numFmtId="164" fontId="2" fillId="0" borderId="0" xfId="1" applyNumberFormat="1" applyFont="1"/>
    <xf numFmtId="0" fontId="3" fillId="0" borderId="0" xfId="0" applyFont="1" applyFill="1"/>
    <xf numFmtId="164" fontId="0" fillId="0" borderId="0" xfId="1" applyNumberFormat="1" applyFont="1" applyFill="1"/>
    <xf numFmtId="2" fontId="0" fillId="0" borderId="0" xfId="0" applyNumberFormat="1"/>
    <xf numFmtId="10" fontId="0" fillId="0" borderId="0" xfId="2" applyNumberFormat="1" applyFont="1"/>
    <xf numFmtId="10" fontId="0" fillId="0" borderId="0" xfId="0" applyNumberFormat="1"/>
    <xf numFmtId="165" fontId="0" fillId="0" borderId="0" xfId="2" applyNumberFormat="1" applyFont="1"/>
    <xf numFmtId="43" fontId="0" fillId="0" borderId="0" xfId="1" applyNumberFormat="1" applyFont="1" applyFill="1"/>
    <xf numFmtId="0" fontId="0" fillId="0" borderId="0" xfId="0" applyFill="1"/>
    <xf numFmtId="0" fontId="2" fillId="0" borderId="1" xfId="0" applyFont="1" applyBorder="1" applyAlignment="1">
      <alignment horizontal="left"/>
    </xf>
    <xf numFmtId="0" fontId="4" fillId="0" borderId="0" xfId="0" applyFont="1" applyBorder="1"/>
    <xf numFmtId="0" fontId="4" fillId="0" borderId="0" xfId="0" applyFont="1" applyAlignment="1"/>
    <xf numFmtId="0" fontId="4" fillId="0" borderId="0" xfId="0" applyFont="1"/>
    <xf numFmtId="0" fontId="2" fillId="0" borderId="1" xfId="0" applyFont="1" applyBorder="1"/>
    <xf numFmtId="0" fontId="2" fillId="0" borderId="2" xfId="0" applyFont="1" applyBorder="1"/>
    <xf numFmtId="3" fontId="0" fillId="0" borderId="0" xfId="0" applyNumberFormat="1"/>
    <xf numFmtId="9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workbookViewId="0">
      <pane xSplit="1" ySplit="4" topLeftCell="D41" activePane="bottomRight" state="frozen"/>
      <selection pane="topRight" activeCell="B1" sqref="B1"/>
      <selection pane="bottomLeft" activeCell="A4" sqref="A4"/>
      <selection pane="bottomRight" activeCell="I38" sqref="I38"/>
    </sheetView>
  </sheetViews>
  <sheetFormatPr defaultRowHeight="15" x14ac:dyDescent="0.25"/>
  <cols>
    <col min="1" max="1" width="53.28515625" customWidth="1"/>
    <col min="2" max="5" width="14.28515625" bestFit="1" customWidth="1"/>
    <col min="6" max="6" width="15.28515625" bestFit="1" customWidth="1"/>
    <col min="7" max="7" width="14.28515625" bestFit="1" customWidth="1"/>
  </cols>
  <sheetData>
    <row r="1" spans="1:7" x14ac:dyDescent="0.25">
      <c r="A1" s="1" t="s">
        <v>67</v>
      </c>
    </row>
    <row r="2" spans="1:7" x14ac:dyDescent="0.25">
      <c r="A2" s="1" t="s">
        <v>111</v>
      </c>
    </row>
    <row r="3" spans="1:7" x14ac:dyDescent="0.25">
      <c r="A3" t="s">
        <v>66</v>
      </c>
    </row>
    <row r="4" spans="1:7" x14ac:dyDescent="0.25">
      <c r="A4" s="14"/>
      <c r="B4" s="14">
        <v>2013</v>
      </c>
      <c r="C4" s="14">
        <v>2014</v>
      </c>
      <c r="D4" s="14">
        <v>2015</v>
      </c>
      <c r="E4" s="14">
        <v>2016</v>
      </c>
      <c r="F4" s="14">
        <v>2017</v>
      </c>
      <c r="G4" s="14">
        <v>2018</v>
      </c>
    </row>
    <row r="5" spans="1:7" x14ac:dyDescent="0.25">
      <c r="A5" s="15" t="s">
        <v>73</v>
      </c>
      <c r="B5" s="5"/>
      <c r="C5" s="5"/>
      <c r="D5" s="5"/>
      <c r="E5" s="5"/>
      <c r="F5" s="5"/>
    </row>
    <row r="6" spans="1:7" x14ac:dyDescent="0.25">
      <c r="A6" s="16" t="s">
        <v>74</v>
      </c>
      <c r="B6" s="6">
        <f t="shared" ref="B6:E6" si="0">SUM(B7:B8)</f>
        <v>32495733</v>
      </c>
      <c r="C6" s="6">
        <f t="shared" si="0"/>
        <v>30142825</v>
      </c>
      <c r="D6" s="6">
        <f t="shared" si="0"/>
        <v>49162429</v>
      </c>
      <c r="E6" s="6">
        <f t="shared" si="0"/>
        <v>217362441</v>
      </c>
      <c r="F6" s="6">
        <f>SUM(F7:F8)</f>
        <v>50331928</v>
      </c>
      <c r="G6" s="6">
        <f>SUM(G7:G8)</f>
        <v>40978965</v>
      </c>
    </row>
    <row r="7" spans="1:7" x14ac:dyDescent="0.25">
      <c r="A7" t="s">
        <v>0</v>
      </c>
      <c r="B7" s="5">
        <v>660924</v>
      </c>
      <c r="C7" s="5">
        <v>59075</v>
      </c>
      <c r="D7" s="5">
        <v>965284</v>
      </c>
      <c r="E7" s="5">
        <v>246623</v>
      </c>
      <c r="F7" s="5">
        <v>742505</v>
      </c>
      <c r="G7" s="21">
        <v>206051</v>
      </c>
    </row>
    <row r="8" spans="1:7" ht="30" x14ac:dyDescent="0.25">
      <c r="A8" s="3" t="s">
        <v>1</v>
      </c>
      <c r="B8" s="5">
        <v>31834809</v>
      </c>
      <c r="C8" s="5">
        <v>30083750</v>
      </c>
      <c r="D8" s="5">
        <v>48197145</v>
      </c>
      <c r="E8" s="5">
        <v>217115818</v>
      </c>
      <c r="F8" s="5">
        <v>49589423</v>
      </c>
      <c r="G8" s="21">
        <v>40772914</v>
      </c>
    </row>
    <row r="9" spans="1:7" x14ac:dyDescent="0.25">
      <c r="B9" s="5"/>
      <c r="C9" s="5"/>
      <c r="D9" s="5"/>
      <c r="E9" s="5"/>
      <c r="F9" s="5"/>
    </row>
    <row r="10" spans="1:7" x14ac:dyDescent="0.25">
      <c r="A10" s="17" t="s">
        <v>75</v>
      </c>
      <c r="B10" s="6">
        <f t="shared" ref="B10:E10" si="1">SUM(B11:B12)</f>
        <v>166394460</v>
      </c>
      <c r="C10" s="6">
        <f t="shared" si="1"/>
        <v>104548852</v>
      </c>
      <c r="D10" s="6">
        <f t="shared" si="1"/>
        <v>621864661</v>
      </c>
      <c r="E10" s="6">
        <f t="shared" si="1"/>
        <v>222528462</v>
      </c>
      <c r="F10" s="6">
        <f>SUM(F11:F12)</f>
        <v>204202446</v>
      </c>
      <c r="G10" s="6">
        <f>SUM(G11:G12)</f>
        <v>364783293</v>
      </c>
    </row>
    <row r="11" spans="1:7" x14ac:dyDescent="0.25">
      <c r="A11" t="s">
        <v>2</v>
      </c>
      <c r="B11" s="5">
        <v>166394460</v>
      </c>
      <c r="C11" s="5">
        <v>104548852</v>
      </c>
      <c r="D11" s="5">
        <v>621864661</v>
      </c>
      <c r="E11" s="5">
        <v>222528462</v>
      </c>
      <c r="F11" s="5">
        <v>204202446</v>
      </c>
      <c r="G11" s="21">
        <v>364783293</v>
      </c>
    </row>
    <row r="12" spans="1:7" x14ac:dyDescent="0.25">
      <c r="A12" t="s">
        <v>3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</row>
    <row r="13" spans="1:7" x14ac:dyDescent="0.25">
      <c r="A13" s="18" t="s">
        <v>76</v>
      </c>
      <c r="B13" s="5"/>
      <c r="C13" s="5"/>
      <c r="D13" s="5"/>
      <c r="E13" s="5"/>
      <c r="F13" s="5">
        <v>0</v>
      </c>
    </row>
    <row r="14" spans="1:7" x14ac:dyDescent="0.25">
      <c r="A14" s="18" t="s">
        <v>4</v>
      </c>
      <c r="B14" s="6">
        <f t="shared" ref="B14:E14" si="2">SUM(B15:B16)</f>
        <v>227037547</v>
      </c>
      <c r="C14" s="6">
        <f t="shared" si="2"/>
        <v>230488285</v>
      </c>
      <c r="D14" s="6">
        <f t="shared" si="2"/>
        <v>250726924</v>
      </c>
      <c r="E14" s="6">
        <f t="shared" si="2"/>
        <v>248005889</v>
      </c>
      <c r="F14" s="6">
        <f>SUM(F15:F16)</f>
        <v>349898252</v>
      </c>
      <c r="G14" s="6">
        <f>SUM(G15:G16)</f>
        <v>548446773</v>
      </c>
    </row>
    <row r="15" spans="1:7" x14ac:dyDescent="0.25">
      <c r="A15" t="s">
        <v>5</v>
      </c>
      <c r="B15" s="5"/>
      <c r="C15" s="5">
        <v>0</v>
      </c>
      <c r="D15" s="5"/>
      <c r="E15" s="5"/>
      <c r="F15" s="5">
        <v>0</v>
      </c>
    </row>
    <row r="16" spans="1:7" x14ac:dyDescent="0.25">
      <c r="A16" t="s">
        <v>6</v>
      </c>
      <c r="B16" s="5">
        <v>227037547</v>
      </c>
      <c r="C16" s="5">
        <v>230488285</v>
      </c>
      <c r="D16" s="5">
        <v>250726924</v>
      </c>
      <c r="E16" s="5">
        <v>248005889</v>
      </c>
      <c r="F16" s="5">
        <v>349898252</v>
      </c>
      <c r="G16" s="21">
        <v>548446773</v>
      </c>
    </row>
    <row r="17" spans="1:7" x14ac:dyDescent="0.25">
      <c r="A17" s="18" t="s">
        <v>77</v>
      </c>
      <c r="B17" s="6">
        <f t="shared" ref="B17:E17" si="3">SUM(B18:B19)</f>
        <v>3366447583</v>
      </c>
      <c r="C17" s="6">
        <f t="shared" si="3"/>
        <v>4467296837</v>
      </c>
      <c r="D17" s="6">
        <f t="shared" si="3"/>
        <v>4988171408</v>
      </c>
      <c r="E17" s="6">
        <f t="shared" si="3"/>
        <v>6528545381</v>
      </c>
      <c r="F17" s="6">
        <f>SUM(F18:F19)</f>
        <v>8512452647</v>
      </c>
      <c r="G17" s="6">
        <f>SUM(G18:G19)</f>
        <v>7875000741</v>
      </c>
    </row>
    <row r="18" spans="1:7" x14ac:dyDescent="0.25">
      <c r="A18" t="s">
        <v>7</v>
      </c>
      <c r="B18" s="5">
        <v>3366447583</v>
      </c>
      <c r="C18" s="5">
        <v>4467296837</v>
      </c>
      <c r="D18" s="5">
        <v>4988171408</v>
      </c>
      <c r="E18" s="5">
        <v>6528545381</v>
      </c>
      <c r="F18" s="5">
        <v>8512452647</v>
      </c>
      <c r="G18" s="21">
        <v>7875000741</v>
      </c>
    </row>
    <row r="19" spans="1:7" x14ac:dyDescent="0.25">
      <c r="A19" t="s">
        <v>8</v>
      </c>
      <c r="B19" s="5">
        <v>0</v>
      </c>
      <c r="C19" s="5">
        <v>0</v>
      </c>
      <c r="D19" s="5">
        <v>0</v>
      </c>
      <c r="E19" s="5"/>
      <c r="F19" s="5">
        <v>0</v>
      </c>
    </row>
    <row r="20" spans="1:7" x14ac:dyDescent="0.25">
      <c r="A20" s="16" t="s">
        <v>78</v>
      </c>
      <c r="B20" s="5">
        <v>312878453</v>
      </c>
      <c r="C20" s="5">
        <v>315907645</v>
      </c>
      <c r="D20" s="5">
        <v>313689977</v>
      </c>
      <c r="E20" s="5">
        <v>975450840</v>
      </c>
      <c r="F20" s="6">
        <v>969094458</v>
      </c>
      <c r="G20" s="21">
        <v>966371853</v>
      </c>
    </row>
    <row r="21" spans="1:7" x14ac:dyDescent="0.25">
      <c r="A21" s="16" t="s">
        <v>79</v>
      </c>
      <c r="B21" s="5">
        <v>118194773</v>
      </c>
      <c r="C21" s="5">
        <v>83451834</v>
      </c>
      <c r="D21" s="5">
        <v>96091787</v>
      </c>
      <c r="E21" s="5">
        <v>92687245</v>
      </c>
      <c r="F21" s="6">
        <v>115580379</v>
      </c>
      <c r="G21" s="21">
        <v>116608621</v>
      </c>
    </row>
    <row r="22" spans="1:7" x14ac:dyDescent="0.25">
      <c r="A22" s="16" t="s">
        <v>80</v>
      </c>
      <c r="B22" s="5">
        <v>0</v>
      </c>
      <c r="C22" s="5"/>
      <c r="D22" s="5">
        <v>0</v>
      </c>
      <c r="E22" s="5">
        <v>0</v>
      </c>
      <c r="F22" s="5">
        <v>0</v>
      </c>
    </row>
    <row r="23" spans="1:7" x14ac:dyDescent="0.25">
      <c r="A23" s="1"/>
      <c r="B23" s="6">
        <f t="shared" ref="B23:E23" si="4">B6+B10+B14+B17+B20+B21</f>
        <v>4223448549</v>
      </c>
      <c r="C23" s="6">
        <f t="shared" si="4"/>
        <v>5231836278</v>
      </c>
      <c r="D23" s="6">
        <f t="shared" si="4"/>
        <v>6319707186</v>
      </c>
      <c r="E23" s="6">
        <f t="shared" si="4"/>
        <v>8284580258</v>
      </c>
      <c r="F23" s="6">
        <f>F6+F10+F14+F17+F20+F21</f>
        <v>10201560110</v>
      </c>
      <c r="G23" s="6">
        <f>G6+G10+G14+G17+G20+G21</f>
        <v>9912190246</v>
      </c>
    </row>
    <row r="24" spans="1:7" x14ac:dyDescent="0.25">
      <c r="B24" s="5"/>
      <c r="C24" s="5"/>
      <c r="D24" s="5"/>
      <c r="E24" s="5"/>
      <c r="F24" s="5"/>
    </row>
    <row r="25" spans="1:7" x14ac:dyDescent="0.25">
      <c r="A25" s="15" t="s">
        <v>81</v>
      </c>
      <c r="B25" s="5"/>
      <c r="C25" s="5"/>
      <c r="D25" s="5"/>
      <c r="E25" s="5"/>
      <c r="F25" s="5"/>
    </row>
    <row r="26" spans="1:7" x14ac:dyDescent="0.25">
      <c r="A26" s="18" t="s">
        <v>82</v>
      </c>
      <c r="B26" s="5"/>
      <c r="C26" s="5"/>
      <c r="D26" s="5"/>
      <c r="E26" s="5"/>
      <c r="F26" s="5"/>
    </row>
    <row r="27" spans="1:7" x14ac:dyDescent="0.25">
      <c r="A27" s="18" t="s">
        <v>83</v>
      </c>
      <c r="B27" s="5">
        <v>469192415</v>
      </c>
      <c r="C27" s="5">
        <v>853938195</v>
      </c>
      <c r="D27" s="5">
        <v>818517347</v>
      </c>
      <c r="E27" s="5">
        <v>935906591</v>
      </c>
      <c r="F27" s="5">
        <v>1845721551</v>
      </c>
      <c r="G27" s="21">
        <v>2123072837</v>
      </c>
    </row>
    <row r="28" spans="1:7" x14ac:dyDescent="0.25">
      <c r="A28" s="18" t="s">
        <v>84</v>
      </c>
      <c r="B28" s="6">
        <f t="shared" ref="B28:E28" si="5">SUM(B29:B34)</f>
        <v>1823862827</v>
      </c>
      <c r="C28" s="6">
        <f t="shared" si="5"/>
        <v>2204593155</v>
      </c>
      <c r="D28" s="6">
        <f t="shared" si="5"/>
        <v>2954368170</v>
      </c>
      <c r="E28" s="6">
        <f t="shared" si="5"/>
        <v>3689298401</v>
      </c>
      <c r="F28" s="6">
        <f>SUM(F29:F34)</f>
        <v>4177070229</v>
      </c>
      <c r="G28" s="6">
        <f>SUM(G29:G34)</f>
        <v>3113838775</v>
      </c>
    </row>
    <row r="29" spans="1:7" x14ac:dyDescent="0.25">
      <c r="A29" t="s">
        <v>9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</row>
    <row r="30" spans="1:7" x14ac:dyDescent="0.25">
      <c r="A30" s="4" t="s">
        <v>10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</row>
    <row r="31" spans="1:7" x14ac:dyDescent="0.25">
      <c r="A31" s="4" t="s">
        <v>11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</row>
    <row r="32" spans="1:7" x14ac:dyDescent="0.25">
      <c r="A32" s="4" t="s">
        <v>12</v>
      </c>
      <c r="B32" s="5">
        <v>1823862827</v>
      </c>
      <c r="C32" s="5">
        <v>2204593155</v>
      </c>
      <c r="D32" s="5">
        <v>2954368170</v>
      </c>
      <c r="E32" s="5">
        <v>3689298401</v>
      </c>
      <c r="F32" s="5">
        <v>4177070229</v>
      </c>
      <c r="G32" s="21">
        <v>3113838775</v>
      </c>
    </row>
    <row r="33" spans="1:7" x14ac:dyDescent="0.25">
      <c r="A33" s="4" t="s">
        <v>13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</row>
    <row r="34" spans="1:7" x14ac:dyDescent="0.25">
      <c r="A34" s="4" t="s">
        <v>14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</row>
    <row r="35" spans="1:7" x14ac:dyDescent="0.25">
      <c r="A35" s="18" t="s">
        <v>85</v>
      </c>
      <c r="B35" s="5">
        <v>500470653</v>
      </c>
      <c r="C35" s="5">
        <v>627522172</v>
      </c>
      <c r="D35" s="5">
        <v>801869001</v>
      </c>
      <c r="E35" s="5">
        <v>1110553892</v>
      </c>
      <c r="F35" s="5">
        <v>1537985875</v>
      </c>
      <c r="G35" s="21">
        <v>1723996530</v>
      </c>
    </row>
    <row r="36" spans="1:7" x14ac:dyDescent="0.25">
      <c r="A36" s="1"/>
      <c r="B36" s="6">
        <f t="shared" ref="B36:E36" si="6">B27+B28+B35</f>
        <v>2793525895</v>
      </c>
      <c r="C36" s="6">
        <f t="shared" si="6"/>
        <v>3686053522</v>
      </c>
      <c r="D36" s="6">
        <f t="shared" si="6"/>
        <v>4574754518</v>
      </c>
      <c r="E36" s="6">
        <f t="shared" si="6"/>
        <v>5735758884</v>
      </c>
      <c r="F36" s="6">
        <f>F27+F28+F35</f>
        <v>7560777655</v>
      </c>
      <c r="G36" s="6">
        <f>G27+G28+G35</f>
        <v>6960908142</v>
      </c>
    </row>
    <row r="37" spans="1:7" x14ac:dyDescent="0.25">
      <c r="B37" s="5"/>
      <c r="C37" s="5"/>
      <c r="D37" s="5"/>
      <c r="E37" s="5"/>
      <c r="F37" s="5"/>
    </row>
    <row r="38" spans="1:7" x14ac:dyDescent="0.25">
      <c r="A38" s="18" t="s">
        <v>86</v>
      </c>
      <c r="B38" s="5"/>
      <c r="C38" s="5"/>
      <c r="D38" s="5"/>
      <c r="E38" s="5"/>
      <c r="F38" s="5"/>
    </row>
    <row r="39" spans="1:7" x14ac:dyDescent="0.25">
      <c r="A39" t="s">
        <v>15</v>
      </c>
      <c r="B39" s="5">
        <v>602722910</v>
      </c>
      <c r="C39" s="5">
        <v>675049650</v>
      </c>
      <c r="D39" s="5">
        <v>1046326950</v>
      </c>
      <c r="E39" s="5">
        <v>1046326950</v>
      </c>
      <c r="F39" s="5">
        <v>1046326950</v>
      </c>
      <c r="G39" s="21">
        <v>1292213780</v>
      </c>
    </row>
    <row r="40" spans="1:7" x14ac:dyDescent="0.25">
      <c r="A40" t="s">
        <v>114</v>
      </c>
      <c r="B40" s="5">
        <v>300000000</v>
      </c>
      <c r="C40" s="5">
        <v>300000000</v>
      </c>
      <c r="D40" s="5">
        <v>0</v>
      </c>
      <c r="E40" s="5"/>
      <c r="F40" s="5"/>
      <c r="G40" s="21"/>
    </row>
    <row r="41" spans="1:7" x14ac:dyDescent="0.25">
      <c r="A41" t="s">
        <v>16</v>
      </c>
      <c r="B41" s="5">
        <v>202689993</v>
      </c>
      <c r="C41" s="5">
        <v>224069041</v>
      </c>
      <c r="D41" s="5">
        <v>261781412</v>
      </c>
      <c r="E41" s="5">
        <v>319031834</v>
      </c>
      <c r="F41" s="5">
        <v>380451704</v>
      </c>
      <c r="G41" s="21">
        <v>439187458</v>
      </c>
    </row>
    <row r="42" spans="1:7" x14ac:dyDescent="0.25">
      <c r="A42" t="s">
        <v>17</v>
      </c>
      <c r="B42" s="5">
        <v>251402124</v>
      </c>
      <c r="C42" s="5">
        <v>251402124</v>
      </c>
      <c r="D42" s="5">
        <v>251402124</v>
      </c>
      <c r="E42" s="5">
        <v>916689624</v>
      </c>
      <c r="F42" s="5">
        <v>916689624</v>
      </c>
      <c r="G42" s="5">
        <v>916689624</v>
      </c>
    </row>
    <row r="43" spans="1:7" x14ac:dyDescent="0.25">
      <c r="A43" t="s">
        <v>18</v>
      </c>
      <c r="B43" s="5">
        <v>73107627</v>
      </c>
      <c r="C43" s="5">
        <v>95261920</v>
      </c>
      <c r="D43" s="5">
        <v>185442160</v>
      </c>
      <c r="E43" s="5">
        <v>266772943</v>
      </c>
      <c r="F43" s="5">
        <v>297314132</v>
      </c>
      <c r="G43" s="21">
        <v>303191195</v>
      </c>
    </row>
    <row r="44" spans="1:7" x14ac:dyDescent="0.25">
      <c r="A44" s="3"/>
      <c r="B44" s="6">
        <f t="shared" ref="B44:E44" si="7">SUM(B39:B43)</f>
        <v>1429922654</v>
      </c>
      <c r="C44" s="6">
        <f t="shared" si="7"/>
        <v>1545782735</v>
      </c>
      <c r="D44" s="6">
        <f t="shared" si="7"/>
        <v>1744952646</v>
      </c>
      <c r="E44" s="6">
        <f t="shared" si="7"/>
        <v>2548821351</v>
      </c>
      <c r="F44" s="6">
        <f>SUM(F39:F43)</f>
        <v>2640782410</v>
      </c>
      <c r="G44" s="6">
        <f>SUM(G39:G43)</f>
        <v>2951282057</v>
      </c>
    </row>
    <row r="45" spans="1:7" x14ac:dyDescent="0.25">
      <c r="A45" s="18" t="s">
        <v>87</v>
      </c>
      <c r="B45" s="5"/>
      <c r="C45" s="5">
        <v>21</v>
      </c>
      <c r="D45" s="5">
        <v>22</v>
      </c>
      <c r="E45" s="5">
        <v>23</v>
      </c>
      <c r="F45" s="5">
        <v>45</v>
      </c>
      <c r="G45" s="21">
        <v>47</v>
      </c>
    </row>
    <row r="46" spans="1:7" x14ac:dyDescent="0.25">
      <c r="A46" s="1"/>
      <c r="B46" s="6">
        <f>B36+B44+B45</f>
        <v>4223448549</v>
      </c>
      <c r="C46" s="6">
        <f t="shared" ref="C46:E46" si="8">C36+C44+C45</f>
        <v>5231836278</v>
      </c>
      <c r="D46" s="6">
        <f t="shared" si="8"/>
        <v>6319707186</v>
      </c>
      <c r="E46" s="6">
        <f t="shared" si="8"/>
        <v>8284580258</v>
      </c>
      <c r="F46" s="6">
        <f>F36+F44+F45</f>
        <v>10201560110</v>
      </c>
      <c r="G46" s="6">
        <f>G36+G44+G45</f>
        <v>9912190246</v>
      </c>
    </row>
    <row r="47" spans="1:7" x14ac:dyDescent="0.25">
      <c r="B47" s="5"/>
      <c r="C47" s="5"/>
      <c r="D47" s="5"/>
      <c r="E47" s="5"/>
      <c r="F47" s="5"/>
    </row>
    <row r="48" spans="1:7" x14ac:dyDescent="0.25">
      <c r="B48" s="5"/>
      <c r="C48" s="5"/>
      <c r="D48" s="5"/>
      <c r="E48" s="5"/>
      <c r="F48" s="5"/>
    </row>
    <row r="49" spans="1:7" x14ac:dyDescent="0.25">
      <c r="A49" s="19" t="s">
        <v>88</v>
      </c>
      <c r="B49" s="13">
        <f>B44/(B39/10)</f>
        <v>23.724378653534174</v>
      </c>
      <c r="C49" s="13">
        <f t="shared" ref="C49:F49" si="9">C44/(C39/10)</f>
        <v>22.898800628961144</v>
      </c>
      <c r="D49" s="13">
        <f t="shared" si="9"/>
        <v>16.676934929373655</v>
      </c>
      <c r="E49" s="13">
        <f t="shared" si="9"/>
        <v>24.359702777415798</v>
      </c>
      <c r="F49" s="13">
        <f t="shared" si="9"/>
        <v>25.238596884081023</v>
      </c>
      <c r="G49" s="13">
        <f t="shared" ref="G49" si="10">G44/(G39/10)</f>
        <v>22.838961344306359</v>
      </c>
    </row>
    <row r="50" spans="1:7" s="1" customFormat="1" x14ac:dyDescent="0.25">
      <c r="A50" s="19" t="s">
        <v>89</v>
      </c>
      <c r="B50" s="6">
        <f>B39/10</f>
        <v>60272291</v>
      </c>
      <c r="C50" s="6">
        <f t="shared" ref="C50:F50" si="11">C39/10</f>
        <v>67504965</v>
      </c>
      <c r="D50" s="6">
        <f t="shared" si="11"/>
        <v>104632695</v>
      </c>
      <c r="E50" s="6">
        <f t="shared" si="11"/>
        <v>104632695</v>
      </c>
      <c r="F50" s="6">
        <f t="shared" si="11"/>
        <v>104632695</v>
      </c>
      <c r="G50" s="6">
        <f t="shared" ref="G50" si="12">G39/10</f>
        <v>129221378</v>
      </c>
    </row>
    <row r="51" spans="1:7" x14ac:dyDescent="0.25">
      <c r="B51" s="5"/>
      <c r="C51" s="5"/>
      <c r="D51" s="5"/>
      <c r="E51" s="5"/>
      <c r="F51" s="5"/>
    </row>
    <row r="52" spans="1:7" x14ac:dyDescent="0.25">
      <c r="B52" s="5"/>
      <c r="C52" s="5"/>
      <c r="D52" s="5"/>
      <c r="E52" s="5"/>
      <c r="F52" s="5"/>
    </row>
    <row r="53" spans="1:7" x14ac:dyDescent="0.25">
      <c r="A53" s="1"/>
      <c r="B53" s="6"/>
      <c r="C53" s="6"/>
      <c r="D53" s="6"/>
      <c r="E53" s="6"/>
      <c r="F53" s="6"/>
    </row>
    <row r="54" spans="1:7" x14ac:dyDescent="0.25">
      <c r="B54" s="5"/>
      <c r="C54" s="5"/>
      <c r="D54" s="5"/>
      <c r="E54" s="5"/>
      <c r="F54" s="5"/>
    </row>
    <row r="55" spans="1:7" x14ac:dyDescent="0.25">
      <c r="B55" s="5"/>
      <c r="C55" s="5"/>
      <c r="D55" s="5"/>
      <c r="E55" s="5"/>
      <c r="F55" s="5"/>
    </row>
    <row r="56" spans="1:7" x14ac:dyDescent="0.25">
      <c r="B56" s="5"/>
      <c r="C56" s="5"/>
      <c r="D56" s="5"/>
      <c r="E56" s="5"/>
      <c r="F56" s="5"/>
    </row>
    <row r="57" spans="1:7" x14ac:dyDescent="0.25">
      <c r="A57" s="1"/>
      <c r="B57" s="6"/>
      <c r="C57" s="6"/>
      <c r="D57" s="6"/>
      <c r="E57" s="6"/>
      <c r="F57" s="6"/>
    </row>
    <row r="58" spans="1:7" x14ac:dyDescent="0.25">
      <c r="B58" s="5"/>
      <c r="C58" s="5"/>
      <c r="D58" s="5"/>
      <c r="E58" s="5"/>
      <c r="F58" s="5"/>
    </row>
    <row r="59" spans="1:7" x14ac:dyDescent="0.25">
      <c r="B59" s="5"/>
      <c r="C59" s="5"/>
      <c r="D59" s="5"/>
      <c r="E59" s="5"/>
      <c r="F59" s="5"/>
    </row>
    <row r="60" spans="1:7" x14ac:dyDescent="0.25">
      <c r="B60" s="5"/>
      <c r="C60" s="5"/>
      <c r="D60" s="5"/>
      <c r="E60" s="5"/>
      <c r="F60" s="5"/>
    </row>
    <row r="61" spans="1:7" x14ac:dyDescent="0.25">
      <c r="B61" s="5"/>
      <c r="C61" s="5"/>
      <c r="D61" s="5"/>
      <c r="E61" s="5"/>
      <c r="F61" s="5"/>
    </row>
    <row r="62" spans="1:7" x14ac:dyDescent="0.25">
      <c r="B62" s="5"/>
      <c r="C62" s="5"/>
      <c r="D62" s="5"/>
      <c r="E62" s="5"/>
      <c r="F62" s="5"/>
    </row>
    <row r="63" spans="1:7" x14ac:dyDescent="0.25">
      <c r="B63" s="5"/>
      <c r="C63" s="5"/>
      <c r="D63" s="5"/>
      <c r="E63" s="5"/>
      <c r="F63" s="5"/>
    </row>
    <row r="64" spans="1:7" x14ac:dyDescent="0.25">
      <c r="B64" s="5"/>
      <c r="C64" s="5"/>
      <c r="D64" s="5"/>
      <c r="E64" s="5"/>
      <c r="F64" s="5"/>
    </row>
    <row r="65" spans="1:6" x14ac:dyDescent="0.25">
      <c r="B65" s="5"/>
      <c r="C65" s="5"/>
      <c r="D65" s="5"/>
      <c r="E65" s="5"/>
      <c r="F65" s="5"/>
    </row>
    <row r="66" spans="1:6" x14ac:dyDescent="0.25">
      <c r="B66" s="5"/>
      <c r="C66" s="5"/>
      <c r="D66" s="5"/>
      <c r="E66" s="5"/>
      <c r="F66" s="5"/>
    </row>
    <row r="67" spans="1:6" x14ac:dyDescent="0.25">
      <c r="B67" s="5"/>
      <c r="C67" s="5"/>
      <c r="D67" s="5"/>
      <c r="E67" s="5"/>
      <c r="F67" s="5"/>
    </row>
    <row r="68" spans="1:6" x14ac:dyDescent="0.25">
      <c r="B68" s="5"/>
      <c r="C68" s="5"/>
      <c r="D68" s="5"/>
      <c r="E68" s="5"/>
      <c r="F68" s="5"/>
    </row>
    <row r="69" spans="1:6" x14ac:dyDescent="0.25">
      <c r="A69" s="1"/>
      <c r="B69" s="6"/>
      <c r="C69" s="6"/>
      <c r="D69" s="6"/>
      <c r="E69" s="6"/>
      <c r="F69" s="6"/>
    </row>
    <row r="70" spans="1:6" x14ac:dyDescent="0.25">
      <c r="A70" s="1"/>
      <c r="B70" s="6"/>
      <c r="C70" s="6"/>
      <c r="D70" s="6"/>
      <c r="E70" s="6"/>
      <c r="F70" s="6"/>
    </row>
    <row r="71" spans="1:6" x14ac:dyDescent="0.25">
      <c r="B71" s="5"/>
      <c r="C71" s="5"/>
      <c r="D71" s="5"/>
      <c r="E71" s="5"/>
      <c r="F71" s="5"/>
    </row>
    <row r="72" spans="1:6" x14ac:dyDescent="0.25">
      <c r="B72" s="5"/>
      <c r="C72" s="5"/>
      <c r="D72" s="5"/>
      <c r="E72" s="5"/>
      <c r="F72" s="5"/>
    </row>
    <row r="73" spans="1:6" x14ac:dyDescent="0.25">
      <c r="A73" s="1"/>
      <c r="B73" s="6"/>
      <c r="C73" s="6"/>
      <c r="D73" s="6"/>
      <c r="E73" s="6"/>
      <c r="F73" s="6"/>
    </row>
    <row r="74" spans="1:6" x14ac:dyDescent="0.25">
      <c r="A74" s="1"/>
      <c r="B74" s="6"/>
      <c r="C74" s="6"/>
      <c r="D74" s="6"/>
      <c r="E74" s="6"/>
      <c r="F74" s="6"/>
    </row>
    <row r="75" spans="1:6" x14ac:dyDescent="0.25">
      <c r="A75" s="4"/>
      <c r="B75" s="5"/>
      <c r="C75" s="5"/>
      <c r="D75" s="5"/>
      <c r="E75" s="5"/>
      <c r="F75" s="5"/>
    </row>
    <row r="76" spans="1:6" x14ac:dyDescent="0.25">
      <c r="A76" s="1"/>
      <c r="B76" s="6"/>
      <c r="C76" s="6"/>
      <c r="D76" s="6"/>
      <c r="E76" s="6"/>
      <c r="F76" s="6"/>
    </row>
    <row r="77" spans="1:6" x14ac:dyDescent="0.25">
      <c r="B77" s="5"/>
      <c r="C77" s="5"/>
      <c r="D77" s="5"/>
      <c r="E77" s="5"/>
      <c r="F77" s="5"/>
    </row>
    <row r="78" spans="1:6" ht="15.75" x14ac:dyDescent="0.25">
      <c r="A78" s="7"/>
      <c r="B78" s="8"/>
      <c r="C78" s="8"/>
      <c r="D78" s="8"/>
      <c r="E78" s="8"/>
      <c r="F78" s="8"/>
    </row>
    <row r="79" spans="1:6" x14ac:dyDescent="0.25">
      <c r="B79" s="5"/>
      <c r="C79" s="5"/>
      <c r="D79" s="5"/>
      <c r="E79" s="5"/>
      <c r="F79" s="5"/>
    </row>
    <row r="80" spans="1:6" x14ac:dyDescent="0.25">
      <c r="A80" s="1"/>
      <c r="B80" s="5"/>
      <c r="C80" s="5"/>
      <c r="D80" s="5"/>
      <c r="E80" s="5"/>
      <c r="F80" s="5"/>
    </row>
    <row r="81" spans="1:6" x14ac:dyDescent="0.25">
      <c r="B81" s="5"/>
      <c r="C81" s="5"/>
      <c r="D81" s="5"/>
      <c r="E81" s="5"/>
      <c r="F81" s="5"/>
    </row>
    <row r="82" spans="1:6" x14ac:dyDescent="0.25">
      <c r="A82" s="1"/>
      <c r="B82" s="5"/>
      <c r="C82" s="5"/>
      <c r="D82" s="5"/>
      <c r="E82" s="5"/>
      <c r="F82" s="5"/>
    </row>
    <row r="83" spans="1:6" x14ac:dyDescent="0.25">
      <c r="B83" s="5"/>
      <c r="C83" s="5"/>
      <c r="D83" s="5"/>
      <c r="E83" s="5"/>
      <c r="F83" s="5"/>
    </row>
    <row r="84" spans="1:6" x14ac:dyDescent="0.25">
      <c r="A84" s="1"/>
      <c r="B84" s="5"/>
      <c r="C84" s="5"/>
      <c r="D84" s="5"/>
      <c r="E84" s="5"/>
      <c r="F84" s="5"/>
    </row>
    <row r="85" spans="1:6" x14ac:dyDescent="0.25">
      <c r="B85" s="5"/>
      <c r="C85" s="5"/>
      <c r="D85" s="5"/>
      <c r="E85" s="5"/>
      <c r="F85" s="5"/>
    </row>
    <row r="86" spans="1:6" x14ac:dyDescent="0.25">
      <c r="A86" s="1"/>
      <c r="B86" s="5"/>
      <c r="C86" s="5"/>
      <c r="D86" s="5"/>
      <c r="E86" s="5"/>
      <c r="F86" s="5"/>
    </row>
    <row r="87" spans="1:6" x14ac:dyDescent="0.25">
      <c r="B87" s="5"/>
      <c r="C87" s="5"/>
      <c r="D87" s="5"/>
      <c r="E87" s="5"/>
      <c r="F87" s="5"/>
    </row>
    <row r="88" spans="1:6" x14ac:dyDescent="0.25">
      <c r="A88" s="4"/>
      <c r="B88" s="5"/>
      <c r="C88" s="5"/>
      <c r="D88" s="5"/>
      <c r="E88" s="5"/>
      <c r="F88" s="5"/>
    </row>
    <row r="89" spans="1:6" x14ac:dyDescent="0.25">
      <c r="A89" s="1"/>
      <c r="B89" s="5"/>
      <c r="C89" s="5"/>
      <c r="D89" s="5"/>
      <c r="E89" s="5"/>
      <c r="F89" s="5"/>
    </row>
    <row r="90" spans="1:6" x14ac:dyDescent="0.25">
      <c r="A90" s="1"/>
      <c r="B90" s="6"/>
      <c r="C90" s="6"/>
      <c r="D90" s="6"/>
      <c r="E90" s="6"/>
      <c r="F90" s="6"/>
    </row>
    <row r="91" spans="1:6" x14ac:dyDescent="0.25">
      <c r="B91" s="5"/>
      <c r="C91" s="5"/>
      <c r="D91" s="5"/>
      <c r="E91" s="5"/>
      <c r="F91" s="5"/>
    </row>
    <row r="92" spans="1:6" x14ac:dyDescent="0.25">
      <c r="A92" s="1"/>
      <c r="B92" s="5"/>
      <c r="C92" s="5"/>
      <c r="D92" s="5"/>
      <c r="E92" s="5"/>
      <c r="F92" s="5"/>
    </row>
    <row r="93" spans="1:6" x14ac:dyDescent="0.25">
      <c r="B93" s="5"/>
      <c r="C93" s="5"/>
      <c r="D93" s="5"/>
      <c r="E93" s="5"/>
      <c r="F93" s="5"/>
    </row>
    <row r="94" spans="1:6" x14ac:dyDescent="0.25">
      <c r="B94" s="5"/>
      <c r="C94" s="5"/>
      <c r="D94" s="5"/>
      <c r="E94" s="5"/>
      <c r="F94" s="5"/>
    </row>
    <row r="95" spans="1:6" x14ac:dyDescent="0.25">
      <c r="B95" s="5"/>
      <c r="C95" s="5"/>
      <c r="D95" s="5"/>
      <c r="E95" s="5"/>
      <c r="F95" s="5"/>
    </row>
    <row r="96" spans="1:6" x14ac:dyDescent="0.25">
      <c r="B96" s="5"/>
      <c r="C96" s="5"/>
      <c r="D96" s="5"/>
      <c r="E96" s="5"/>
      <c r="F96" s="5"/>
    </row>
    <row r="97" spans="1:6" x14ac:dyDescent="0.25">
      <c r="B97" s="5"/>
      <c r="C97" s="5"/>
      <c r="D97" s="5"/>
      <c r="E97" s="5"/>
      <c r="F97" s="5"/>
    </row>
    <row r="98" spans="1:6" x14ac:dyDescent="0.25">
      <c r="B98" s="5"/>
      <c r="C98" s="5"/>
      <c r="D98" s="5"/>
      <c r="E98" s="5"/>
      <c r="F98" s="5"/>
    </row>
    <row r="99" spans="1:6" x14ac:dyDescent="0.25">
      <c r="B99" s="5"/>
      <c r="C99" s="5"/>
      <c r="D99" s="5"/>
      <c r="E99" s="5"/>
      <c r="F99" s="5"/>
    </row>
    <row r="100" spans="1:6" x14ac:dyDescent="0.25">
      <c r="B100" s="5"/>
      <c r="C100" s="5"/>
      <c r="D100" s="5"/>
      <c r="E100" s="5"/>
      <c r="F100" s="5"/>
    </row>
    <row r="101" spans="1:6" x14ac:dyDescent="0.25">
      <c r="B101" s="5"/>
      <c r="C101" s="5"/>
      <c r="D101" s="5"/>
      <c r="E101" s="6"/>
      <c r="F101" s="5"/>
    </row>
    <row r="102" spans="1:6" x14ac:dyDescent="0.25">
      <c r="A102" s="1"/>
      <c r="B102" s="6"/>
      <c r="C102" s="6"/>
      <c r="D102" s="6"/>
      <c r="E102" s="6"/>
      <c r="F102" s="6"/>
    </row>
    <row r="103" spans="1:6" x14ac:dyDescent="0.25">
      <c r="B103" s="5"/>
      <c r="C103" s="5"/>
      <c r="D103" s="5"/>
      <c r="E103" s="5"/>
      <c r="F103" s="5"/>
    </row>
    <row r="104" spans="1:6" x14ac:dyDescent="0.25">
      <c r="A104" s="1"/>
      <c r="B104" s="5"/>
      <c r="C104" s="5"/>
      <c r="D104" s="5"/>
      <c r="E104" s="5"/>
      <c r="F104" s="5"/>
    </row>
    <row r="105" spans="1:6" x14ac:dyDescent="0.25">
      <c r="B105" s="5"/>
      <c r="C105" s="5"/>
      <c r="D105" s="5"/>
      <c r="E105" s="5"/>
      <c r="F105" s="5"/>
    </row>
    <row r="106" spans="1:6" x14ac:dyDescent="0.25">
      <c r="B106" s="5"/>
      <c r="C106" s="5"/>
      <c r="D106" s="5"/>
      <c r="E106" s="5"/>
      <c r="F106" s="5"/>
    </row>
    <row r="107" spans="1:6" x14ac:dyDescent="0.25">
      <c r="B107" s="5"/>
      <c r="C107" s="5"/>
      <c r="D107" s="5"/>
      <c r="E107" s="5"/>
      <c r="F107" s="5"/>
    </row>
    <row r="108" spans="1:6" x14ac:dyDescent="0.25">
      <c r="B108" s="5"/>
      <c r="C108" s="5"/>
      <c r="D108" s="5"/>
      <c r="E108" s="5"/>
      <c r="F108" s="5"/>
    </row>
    <row r="109" spans="1:6" x14ac:dyDescent="0.25">
      <c r="B109" s="5"/>
      <c r="C109" s="5"/>
      <c r="D109" s="5"/>
      <c r="E109" s="5"/>
      <c r="F109" s="5"/>
    </row>
    <row r="110" spans="1:6" x14ac:dyDescent="0.25">
      <c r="A110" s="1"/>
      <c r="B110" s="6"/>
      <c r="C110" s="6"/>
      <c r="D110" s="6"/>
      <c r="E110" s="6"/>
      <c r="F110" s="6"/>
    </row>
    <row r="111" spans="1:6" x14ac:dyDescent="0.25">
      <c r="B111" s="5"/>
      <c r="C111" s="5"/>
      <c r="D111" s="5"/>
      <c r="E111" s="5"/>
      <c r="F111" s="5"/>
    </row>
    <row r="112" spans="1:6" x14ac:dyDescent="0.25">
      <c r="A112" s="1"/>
      <c r="B112" s="5"/>
      <c r="C112" s="5"/>
      <c r="D112" s="5"/>
      <c r="E112" s="5"/>
      <c r="F112" s="5"/>
    </row>
    <row r="113" spans="1:6" x14ac:dyDescent="0.25">
      <c r="A113" s="3"/>
      <c r="B113" s="5"/>
      <c r="C113" s="5"/>
      <c r="D113" s="5"/>
      <c r="E113" s="5"/>
      <c r="F113" s="5"/>
    </row>
    <row r="114" spans="1:6" x14ac:dyDescent="0.25">
      <c r="A114" s="3"/>
      <c r="B114" s="5"/>
      <c r="C114" s="5"/>
      <c r="D114" s="5"/>
      <c r="E114" s="5"/>
      <c r="F114" s="5"/>
    </row>
    <row r="115" spans="1:6" x14ac:dyDescent="0.25">
      <c r="B115" s="5"/>
      <c r="C115" s="5"/>
      <c r="D115" s="5"/>
      <c r="E115" s="5"/>
      <c r="F115" s="5"/>
    </row>
    <row r="116" spans="1:6" x14ac:dyDescent="0.25">
      <c r="B116" s="5"/>
      <c r="C116" s="5"/>
      <c r="D116" s="5"/>
      <c r="E116" s="5"/>
      <c r="F116" s="5"/>
    </row>
    <row r="117" spans="1:6" x14ac:dyDescent="0.25">
      <c r="A117" s="1"/>
      <c r="B117" s="6"/>
      <c r="C117" s="6"/>
      <c r="D117" s="6"/>
      <c r="E117" s="6"/>
      <c r="F117" s="6"/>
    </row>
    <row r="118" spans="1:6" x14ac:dyDescent="0.25">
      <c r="B118" s="5"/>
      <c r="C118" s="5"/>
      <c r="D118" s="5"/>
      <c r="E118" s="5"/>
      <c r="F118" s="5"/>
    </row>
    <row r="119" spans="1:6" x14ac:dyDescent="0.25">
      <c r="B119" s="5"/>
      <c r="C119" s="5"/>
      <c r="D119" s="5"/>
      <c r="E119" s="5"/>
      <c r="F119" s="5"/>
    </row>
    <row r="120" spans="1:6" x14ac:dyDescent="0.25">
      <c r="B120" s="5"/>
      <c r="C120" s="5"/>
      <c r="D120" s="5"/>
      <c r="E120" s="5"/>
      <c r="F120" s="5"/>
    </row>
    <row r="121" spans="1:6" x14ac:dyDescent="0.25">
      <c r="A121" s="1"/>
      <c r="B121" s="6"/>
      <c r="C121" s="6"/>
      <c r="D121" s="6"/>
      <c r="E121" s="6"/>
      <c r="F121" s="6"/>
    </row>
    <row r="122" spans="1:6" x14ac:dyDescent="0.25">
      <c r="B122" s="5"/>
      <c r="C122" s="5"/>
      <c r="D122" s="5"/>
      <c r="E122" s="5"/>
      <c r="F122" s="5"/>
    </row>
    <row r="123" spans="1:6" x14ac:dyDescent="0.25">
      <c r="A123" s="1"/>
      <c r="B123" s="6"/>
      <c r="C123" s="6"/>
      <c r="D123" s="6"/>
      <c r="E123" s="6"/>
      <c r="F123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pane xSplit="1" ySplit="4" topLeftCell="F5" activePane="bottomRight" state="frozen"/>
      <selection pane="topRight" activeCell="B1" sqref="B1"/>
      <selection pane="bottomLeft" activeCell="A4" sqref="A4"/>
      <selection pane="bottomRight" activeCell="A8" sqref="A8"/>
    </sheetView>
  </sheetViews>
  <sheetFormatPr defaultRowHeight="15" x14ac:dyDescent="0.25"/>
  <cols>
    <col min="1" max="1" width="49" bestFit="1" customWidth="1"/>
    <col min="2" max="5" width="13.42578125" bestFit="1" customWidth="1"/>
    <col min="6" max="7" width="14.28515625" bestFit="1" customWidth="1"/>
  </cols>
  <sheetData>
    <row r="1" spans="1:7" x14ac:dyDescent="0.25">
      <c r="A1" s="1" t="s">
        <v>67</v>
      </c>
    </row>
    <row r="2" spans="1:7" x14ac:dyDescent="0.25">
      <c r="A2" s="1" t="s">
        <v>112</v>
      </c>
    </row>
    <row r="3" spans="1:7" x14ac:dyDescent="0.25">
      <c r="A3" t="s">
        <v>66</v>
      </c>
      <c r="F3" s="8"/>
    </row>
    <row r="4" spans="1:7" x14ac:dyDescent="0.25">
      <c r="A4" s="14"/>
      <c r="B4" s="14">
        <v>2013</v>
      </c>
      <c r="C4" s="14">
        <v>2014</v>
      </c>
      <c r="D4" s="14">
        <v>2015</v>
      </c>
      <c r="E4" s="14">
        <v>2016</v>
      </c>
      <c r="F4" s="14">
        <v>2017</v>
      </c>
      <c r="G4" s="14">
        <v>2018</v>
      </c>
    </row>
    <row r="5" spans="1:7" x14ac:dyDescent="0.25">
      <c r="A5" s="19" t="s">
        <v>90</v>
      </c>
      <c r="B5" s="14"/>
      <c r="C5" s="14"/>
      <c r="D5" s="14"/>
      <c r="E5" s="14"/>
      <c r="F5" s="14"/>
    </row>
    <row r="6" spans="1:7" x14ac:dyDescent="0.25">
      <c r="A6" s="18" t="s">
        <v>91</v>
      </c>
      <c r="B6" s="6">
        <f t="shared" ref="B6:G6" si="0">B7-B8</f>
        <v>166527898</v>
      </c>
      <c r="C6" s="6">
        <f t="shared" si="0"/>
        <v>241581270</v>
      </c>
      <c r="D6" s="6">
        <f t="shared" si="0"/>
        <v>357377798</v>
      </c>
      <c r="E6" s="6">
        <f t="shared" si="0"/>
        <v>609618197</v>
      </c>
      <c r="F6" s="6">
        <f t="shared" si="0"/>
        <v>650473803</v>
      </c>
      <c r="G6" s="6">
        <f t="shared" si="0"/>
        <v>596080004</v>
      </c>
    </row>
    <row r="7" spans="1:7" x14ac:dyDescent="0.25">
      <c r="A7" t="s">
        <v>19</v>
      </c>
      <c r="B7" s="5">
        <v>484436340</v>
      </c>
      <c r="C7" s="5">
        <v>572947595</v>
      </c>
      <c r="D7" s="5">
        <v>715886465</v>
      </c>
      <c r="E7" s="5">
        <v>921899971</v>
      </c>
      <c r="F7" s="5">
        <v>1030187982</v>
      </c>
      <c r="G7" s="21">
        <v>1018644311</v>
      </c>
    </row>
    <row r="8" spans="1:7" x14ac:dyDescent="0.25">
      <c r="A8" t="s">
        <v>20</v>
      </c>
      <c r="B8" s="5">
        <v>317908442</v>
      </c>
      <c r="C8" s="5">
        <v>331366325</v>
      </c>
      <c r="D8" s="5">
        <v>358508667</v>
      </c>
      <c r="E8" s="5">
        <v>312281774</v>
      </c>
      <c r="F8" s="5">
        <v>379714179</v>
      </c>
      <c r="G8" s="21">
        <v>422564307</v>
      </c>
    </row>
    <row r="9" spans="1:7" x14ac:dyDescent="0.25">
      <c r="B9" s="5"/>
      <c r="C9" s="5"/>
      <c r="D9" s="5"/>
      <c r="E9" s="5"/>
      <c r="F9" s="5"/>
    </row>
    <row r="10" spans="1:7" x14ac:dyDescent="0.25">
      <c r="A10" t="s">
        <v>21</v>
      </c>
      <c r="B10" s="5">
        <v>30292646</v>
      </c>
      <c r="C10" s="5">
        <v>9562370</v>
      </c>
      <c r="D10" s="5">
        <v>23585649</v>
      </c>
      <c r="E10" s="5">
        <v>20127962</v>
      </c>
      <c r="F10" s="5">
        <v>43031721</v>
      </c>
      <c r="G10" s="21">
        <v>24109131</v>
      </c>
    </row>
    <row r="11" spans="1:7" x14ac:dyDescent="0.25">
      <c r="A11" t="s">
        <v>22</v>
      </c>
      <c r="B11" s="5">
        <v>0</v>
      </c>
      <c r="C11" s="5">
        <v>3182628</v>
      </c>
      <c r="D11" s="5">
        <v>11322645</v>
      </c>
      <c r="E11" s="5">
        <v>10146167</v>
      </c>
      <c r="F11" s="5">
        <v>10686372</v>
      </c>
      <c r="G11" s="21">
        <v>8361342</v>
      </c>
    </row>
    <row r="12" spans="1:7" x14ac:dyDescent="0.25">
      <c r="A12" t="s">
        <v>23</v>
      </c>
      <c r="B12" s="5">
        <v>45205070</v>
      </c>
      <c r="C12" s="5">
        <v>62734240</v>
      </c>
      <c r="D12" s="5">
        <v>55698364</v>
      </c>
      <c r="E12" s="5">
        <v>51216830</v>
      </c>
      <c r="F12" s="5">
        <v>50974248</v>
      </c>
      <c r="G12" s="21">
        <v>93716530</v>
      </c>
    </row>
    <row r="13" spans="1:7" x14ac:dyDescent="0.25">
      <c r="A13" s="1"/>
      <c r="B13" s="6">
        <f>SUM(B6,B10:B12)</f>
        <v>242025614</v>
      </c>
      <c r="C13" s="6">
        <f t="shared" ref="C13:G13" si="1">SUM(C6,C10:C12)</f>
        <v>317060508</v>
      </c>
      <c r="D13" s="6">
        <f t="shared" si="1"/>
        <v>447984456</v>
      </c>
      <c r="E13" s="6">
        <f t="shared" si="1"/>
        <v>691109156</v>
      </c>
      <c r="F13" s="6">
        <f t="shared" si="1"/>
        <v>755166144</v>
      </c>
      <c r="G13" s="6">
        <f t="shared" si="1"/>
        <v>722267007</v>
      </c>
    </row>
    <row r="14" spans="1:7" x14ac:dyDescent="0.25">
      <c r="A14" s="19" t="s">
        <v>92</v>
      </c>
      <c r="B14" s="6"/>
      <c r="C14" s="6"/>
      <c r="D14" s="6"/>
      <c r="E14" s="6"/>
      <c r="F14" s="6"/>
    </row>
    <row r="15" spans="1:7" x14ac:dyDescent="0.25">
      <c r="A15" t="s">
        <v>24</v>
      </c>
      <c r="B15" s="5">
        <v>21754803</v>
      </c>
      <c r="C15" s="5">
        <v>32813010</v>
      </c>
      <c r="D15" s="5">
        <v>38978938</v>
      </c>
      <c r="E15" s="5">
        <v>39658679</v>
      </c>
      <c r="F15" s="5">
        <v>44380127</v>
      </c>
      <c r="G15" s="21">
        <v>46942346</v>
      </c>
    </row>
    <row r="16" spans="1:7" x14ac:dyDescent="0.25">
      <c r="A16" t="s">
        <v>25</v>
      </c>
      <c r="B16" s="5">
        <v>1401502</v>
      </c>
      <c r="C16" s="5">
        <v>2187570</v>
      </c>
      <c r="D16" s="5">
        <v>1750375</v>
      </c>
      <c r="E16" s="5">
        <v>1508866</v>
      </c>
      <c r="F16" s="5">
        <v>1463505</v>
      </c>
      <c r="G16" s="21">
        <v>1487144</v>
      </c>
    </row>
    <row r="17" spans="1:7" x14ac:dyDescent="0.25">
      <c r="A17" t="s">
        <v>26</v>
      </c>
      <c r="B17" s="5">
        <v>298175</v>
      </c>
      <c r="C17" s="5">
        <v>190100</v>
      </c>
      <c r="D17" s="5">
        <v>274630</v>
      </c>
      <c r="E17" s="5">
        <v>381020</v>
      </c>
      <c r="F17" s="5">
        <v>177000</v>
      </c>
      <c r="G17" s="21">
        <v>182000</v>
      </c>
    </row>
    <row r="18" spans="1:7" x14ac:dyDescent="0.25">
      <c r="A18" t="s">
        <v>27</v>
      </c>
      <c r="B18" s="5">
        <v>536722</v>
      </c>
      <c r="C18" s="5">
        <v>415357</v>
      </c>
      <c r="D18" s="5">
        <v>424125</v>
      </c>
      <c r="E18" s="5">
        <v>442468</v>
      </c>
      <c r="F18" s="5">
        <v>523136</v>
      </c>
      <c r="G18" s="21">
        <v>554921</v>
      </c>
    </row>
    <row r="19" spans="1:7" x14ac:dyDescent="0.25">
      <c r="A19" t="s">
        <v>28</v>
      </c>
      <c r="B19" s="5">
        <v>1872432</v>
      </c>
      <c r="C19" s="5">
        <v>1923260</v>
      </c>
      <c r="D19" s="5">
        <v>1832186</v>
      </c>
      <c r="E19" s="5">
        <v>1889197</v>
      </c>
      <c r="F19" s="5">
        <v>1849427</v>
      </c>
      <c r="G19" s="21">
        <v>1647772</v>
      </c>
    </row>
    <row r="20" spans="1:7" x14ac:dyDescent="0.25">
      <c r="A20" t="s">
        <v>29</v>
      </c>
      <c r="B20" s="5">
        <v>6390000</v>
      </c>
      <c r="C20" s="5">
        <v>5410714</v>
      </c>
      <c r="D20" s="5">
        <v>2851920</v>
      </c>
      <c r="E20" s="5">
        <v>4836177</v>
      </c>
      <c r="F20" s="5">
        <v>5648055</v>
      </c>
      <c r="G20" s="21">
        <v>11986111</v>
      </c>
    </row>
    <row r="21" spans="1:7" x14ac:dyDescent="0.25">
      <c r="A21" t="s">
        <v>30</v>
      </c>
      <c r="B21" s="5">
        <v>460000</v>
      </c>
      <c r="C21" s="5">
        <v>475000</v>
      </c>
      <c r="D21" s="5">
        <v>490000</v>
      </c>
      <c r="E21" s="5">
        <v>791000</v>
      </c>
      <c r="F21" s="5">
        <v>1167000</v>
      </c>
      <c r="G21" s="21">
        <v>1176000</v>
      </c>
    </row>
    <row r="22" spans="1:7" x14ac:dyDescent="0.25">
      <c r="A22" t="s">
        <v>31</v>
      </c>
      <c r="B22" s="5">
        <v>75000</v>
      </c>
      <c r="C22" s="5">
        <v>95000</v>
      </c>
      <c r="D22" s="5">
        <v>100000</v>
      </c>
      <c r="E22" s="5">
        <v>110000</v>
      </c>
      <c r="F22" s="5">
        <v>218500</v>
      </c>
      <c r="G22" s="5">
        <v>218500</v>
      </c>
    </row>
    <row r="23" spans="1:7" x14ac:dyDescent="0.25">
      <c r="A23" t="s">
        <v>32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</row>
    <row r="24" spans="1:7" x14ac:dyDescent="0.25">
      <c r="A24" t="s">
        <v>33</v>
      </c>
      <c r="B24" s="5">
        <v>7044892</v>
      </c>
      <c r="C24" s="5">
        <v>8564555</v>
      </c>
      <c r="D24" s="5">
        <v>8697629</v>
      </c>
      <c r="E24" s="5">
        <v>8742150</v>
      </c>
      <c r="F24" s="5">
        <v>6998117</v>
      </c>
      <c r="G24" s="21">
        <v>5680612</v>
      </c>
    </row>
    <row r="25" spans="1:7" x14ac:dyDescent="0.25">
      <c r="A25" t="s">
        <v>34</v>
      </c>
      <c r="B25" s="5">
        <v>14044450</v>
      </c>
      <c r="C25" s="5">
        <v>12108864</v>
      </c>
      <c r="D25" s="5">
        <v>13209489</v>
      </c>
      <c r="E25" s="5">
        <v>12192302</v>
      </c>
      <c r="F25" s="5">
        <v>11453842</v>
      </c>
      <c r="G25" s="21">
        <v>10877473</v>
      </c>
    </row>
    <row r="26" spans="1:7" x14ac:dyDescent="0.25">
      <c r="A26" s="1"/>
      <c r="B26" s="6">
        <f t="shared" ref="B26:D26" si="2">SUM(B15:B25)</f>
        <v>53877976</v>
      </c>
      <c r="C26" s="6">
        <f t="shared" si="2"/>
        <v>64183430</v>
      </c>
      <c r="D26" s="6">
        <f t="shared" si="2"/>
        <v>68609292</v>
      </c>
      <c r="E26" s="6">
        <f>SUM(E15:E25)</f>
        <v>70551859</v>
      </c>
      <c r="F26" s="6">
        <f>SUM(F15:F25)</f>
        <v>73878709</v>
      </c>
      <c r="G26" s="6">
        <f>SUM(G15:G25)</f>
        <v>80752879</v>
      </c>
    </row>
    <row r="27" spans="1:7" x14ac:dyDescent="0.25">
      <c r="A27" s="19" t="s">
        <v>93</v>
      </c>
      <c r="B27" s="6">
        <f t="shared" ref="B27:G27" si="3">B13-B26</f>
        <v>188147638</v>
      </c>
      <c r="C27" s="6">
        <f t="shared" si="3"/>
        <v>252877078</v>
      </c>
      <c r="D27" s="6">
        <f t="shared" si="3"/>
        <v>379375164</v>
      </c>
      <c r="E27" s="6">
        <f t="shared" si="3"/>
        <v>620557297</v>
      </c>
      <c r="F27" s="6">
        <f t="shared" si="3"/>
        <v>681287435</v>
      </c>
      <c r="G27" s="6">
        <f t="shared" si="3"/>
        <v>641514128</v>
      </c>
    </row>
    <row r="28" spans="1:7" x14ac:dyDescent="0.25">
      <c r="A28" s="16" t="s">
        <v>94</v>
      </c>
      <c r="B28" s="6"/>
      <c r="C28" s="6"/>
      <c r="D28" s="6"/>
      <c r="E28" s="6"/>
      <c r="F28" s="6"/>
    </row>
    <row r="29" spans="1:7" x14ac:dyDescent="0.25">
      <c r="A29" t="s">
        <v>35</v>
      </c>
      <c r="B29" s="5">
        <v>31943970</v>
      </c>
      <c r="C29" s="5">
        <v>51209147</v>
      </c>
      <c r="D29" s="5">
        <v>47116303</v>
      </c>
      <c r="E29" s="5">
        <v>117030954</v>
      </c>
      <c r="F29" s="5">
        <v>143860701</v>
      </c>
      <c r="G29" s="21">
        <v>143350336</v>
      </c>
    </row>
    <row r="30" spans="1:7" x14ac:dyDescent="0.25">
      <c r="A30" t="s">
        <v>36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</row>
    <row r="31" spans="1:7" x14ac:dyDescent="0.25">
      <c r="A31" s="1"/>
      <c r="B31" s="6">
        <f t="shared" ref="B31:E31" si="4">SUM(B29:B30)</f>
        <v>31943970</v>
      </c>
      <c r="C31" s="6">
        <f t="shared" si="4"/>
        <v>51209147</v>
      </c>
      <c r="D31" s="6">
        <f t="shared" si="4"/>
        <v>47116303</v>
      </c>
      <c r="E31" s="6">
        <f t="shared" si="4"/>
        <v>117030954</v>
      </c>
      <c r="F31" s="6">
        <f>SUM(F29:F30)</f>
        <v>143860701</v>
      </c>
      <c r="G31" s="6">
        <f>SUM(G29:G30)</f>
        <v>143350336</v>
      </c>
    </row>
    <row r="32" spans="1:7" x14ac:dyDescent="0.25">
      <c r="A32" s="19" t="s">
        <v>95</v>
      </c>
      <c r="B32" s="6">
        <f t="shared" ref="B32:G32" si="5">B27-B31</f>
        <v>156203668</v>
      </c>
      <c r="C32" s="6">
        <f t="shared" si="5"/>
        <v>201667931</v>
      </c>
      <c r="D32" s="6">
        <f t="shared" si="5"/>
        <v>332258861</v>
      </c>
      <c r="E32" s="6">
        <f t="shared" si="5"/>
        <v>503526343</v>
      </c>
      <c r="F32" s="6">
        <f t="shared" si="5"/>
        <v>537426734</v>
      </c>
      <c r="G32" s="6">
        <f t="shared" si="5"/>
        <v>498163792</v>
      </c>
    </row>
    <row r="33" spans="1:7" x14ac:dyDescent="0.25">
      <c r="A33" s="19" t="s">
        <v>96</v>
      </c>
      <c r="B33" s="5">
        <v>65873374</v>
      </c>
      <c r="C33" s="5">
        <v>85807849</v>
      </c>
      <c r="D33" s="5">
        <v>133088949</v>
      </c>
      <c r="E33" s="5">
        <v>202764461</v>
      </c>
      <c r="F33" s="5">
        <v>215273747</v>
      </c>
      <c r="G33" s="21">
        <v>187664144</v>
      </c>
    </row>
    <row r="34" spans="1:7" x14ac:dyDescent="0.25">
      <c r="A34" s="1" t="s">
        <v>97</v>
      </c>
      <c r="B34" s="6">
        <f t="shared" ref="B34:C34" si="6">B32-B33</f>
        <v>90330294</v>
      </c>
      <c r="C34" s="6">
        <f t="shared" si="6"/>
        <v>115860082</v>
      </c>
      <c r="D34" s="6">
        <f>D32-D33</f>
        <v>199169912</v>
      </c>
      <c r="E34" s="6">
        <f>(E32-E33)+1</f>
        <v>300761883</v>
      </c>
      <c r="F34" s="6">
        <f>(F32-F33)+1</f>
        <v>322152988</v>
      </c>
      <c r="G34" s="6">
        <f>(G32-G33)</f>
        <v>310499648</v>
      </c>
    </row>
    <row r="35" spans="1:7" x14ac:dyDescent="0.25">
      <c r="A35" s="20" t="s">
        <v>98</v>
      </c>
      <c r="B35" s="9">
        <f>(B34/('1'!B39/10))</f>
        <v>1.4987035087151408</v>
      </c>
      <c r="C35" s="9">
        <f>(C34/('1'!C39/10))</f>
        <v>1.7163194144312199</v>
      </c>
      <c r="D35" s="9">
        <f>(D34/('1'!D39/10))</f>
        <v>1.9035150724159404</v>
      </c>
      <c r="E35" s="9">
        <f>(E34/('1'!E39/10))</f>
        <v>2.8744541369215426</v>
      </c>
      <c r="F35" s="9">
        <f>(F34/('1'!F39/10))</f>
        <v>3.0788941066652256</v>
      </c>
      <c r="G35" s="9">
        <f>(G34/('1'!G39/10))</f>
        <v>2.4028504633343255</v>
      </c>
    </row>
    <row r="36" spans="1:7" x14ac:dyDescent="0.25">
      <c r="A36" s="20" t="s">
        <v>99</v>
      </c>
      <c r="B36" s="6">
        <f>'1'!B39/10</f>
        <v>60272291</v>
      </c>
      <c r="C36" s="6">
        <f>'1'!C39/10</f>
        <v>67504965</v>
      </c>
      <c r="D36" s="6">
        <f>'1'!D39/10</f>
        <v>104632695</v>
      </c>
      <c r="E36" s="6">
        <f>'1'!E39/10</f>
        <v>104632695</v>
      </c>
      <c r="F36" s="6">
        <f>'1'!F39/10</f>
        <v>104632695</v>
      </c>
      <c r="G36" s="6">
        <f>'1'!G39/10</f>
        <v>129221378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workbookViewId="0">
      <pane xSplit="1" ySplit="4" topLeftCell="F5" activePane="bottomRight" state="frozen"/>
      <selection pane="topRight" activeCell="B1" sqref="B1"/>
      <selection pane="bottomLeft" activeCell="A4" sqref="A4"/>
      <selection pane="bottomRight" activeCell="I4" sqref="I4"/>
    </sheetView>
  </sheetViews>
  <sheetFormatPr defaultRowHeight="15" x14ac:dyDescent="0.25"/>
  <cols>
    <col min="1" max="1" width="46.28515625" customWidth="1"/>
    <col min="2" max="2" width="14.28515625" bestFit="1" customWidth="1"/>
    <col min="3" max="3" width="15" bestFit="1" customWidth="1"/>
    <col min="4" max="4" width="13.42578125" bestFit="1" customWidth="1"/>
    <col min="5" max="6" width="15" bestFit="1" customWidth="1"/>
    <col min="7" max="7" width="16" bestFit="1" customWidth="1"/>
  </cols>
  <sheetData>
    <row r="1" spans="1:7" x14ac:dyDescent="0.25">
      <c r="A1" s="1" t="s">
        <v>67</v>
      </c>
    </row>
    <row r="2" spans="1:7" x14ac:dyDescent="0.25">
      <c r="A2" s="1" t="s">
        <v>113</v>
      </c>
    </row>
    <row r="3" spans="1:7" x14ac:dyDescent="0.25">
      <c r="A3" t="s">
        <v>66</v>
      </c>
    </row>
    <row r="4" spans="1:7" x14ac:dyDescent="0.25">
      <c r="A4" s="14"/>
      <c r="B4" s="14">
        <v>2013</v>
      </c>
      <c r="C4" s="14">
        <v>2014</v>
      </c>
      <c r="D4" s="14">
        <v>2015</v>
      </c>
      <c r="E4" s="14">
        <v>2016</v>
      </c>
      <c r="F4" s="14">
        <v>2017</v>
      </c>
      <c r="G4" s="14">
        <v>2018</v>
      </c>
    </row>
    <row r="5" spans="1:7" ht="15.75" x14ac:dyDescent="0.25">
      <c r="A5" s="19" t="s">
        <v>100</v>
      </c>
      <c r="B5" s="2"/>
      <c r="C5" s="2"/>
      <c r="D5" s="2"/>
      <c r="E5" s="2"/>
      <c r="F5" s="2"/>
    </row>
    <row r="6" spans="1:7" x14ac:dyDescent="0.25">
      <c r="A6" s="16" t="s">
        <v>101</v>
      </c>
      <c r="B6" s="5"/>
      <c r="C6" s="5"/>
      <c r="D6" s="5"/>
      <c r="E6" s="5"/>
      <c r="F6" s="5"/>
    </row>
    <row r="7" spans="1:7" x14ac:dyDescent="0.25">
      <c r="A7" s="4" t="s">
        <v>37</v>
      </c>
      <c r="B7" s="5">
        <v>444428197</v>
      </c>
      <c r="C7" s="5">
        <v>551053037</v>
      </c>
      <c r="D7" s="5">
        <v>697850663</v>
      </c>
      <c r="E7" s="5">
        <v>910521437</v>
      </c>
      <c r="F7" s="5">
        <v>1011010888</v>
      </c>
      <c r="G7" s="5">
        <v>1009432503</v>
      </c>
    </row>
    <row r="8" spans="1:7" x14ac:dyDescent="0.25">
      <c r="A8" s="4" t="s">
        <v>38</v>
      </c>
      <c r="B8" s="5">
        <v>-315473695</v>
      </c>
      <c r="C8" s="5">
        <v>-333189289</v>
      </c>
      <c r="D8" s="5">
        <v>-360539482</v>
      </c>
      <c r="E8" s="5">
        <v>-299524253</v>
      </c>
      <c r="F8" s="5">
        <v>-365762304</v>
      </c>
      <c r="G8" s="5">
        <v>-406204585</v>
      </c>
    </row>
    <row r="9" spans="1:7" x14ac:dyDescent="0.25">
      <c r="A9" s="4" t="s">
        <v>39</v>
      </c>
      <c r="B9" s="5">
        <v>7758140</v>
      </c>
      <c r="C9" s="5">
        <v>5364745</v>
      </c>
      <c r="D9" s="5">
        <v>5200798</v>
      </c>
      <c r="E9" s="5">
        <v>12346411</v>
      </c>
      <c r="F9" s="5">
        <v>7657236</v>
      </c>
      <c r="G9" s="5">
        <v>9786619</v>
      </c>
    </row>
    <row r="10" spans="1:7" x14ac:dyDescent="0.25">
      <c r="A10" s="4" t="s">
        <v>40</v>
      </c>
      <c r="B10" s="5">
        <v>0</v>
      </c>
      <c r="C10" s="5">
        <v>3182628</v>
      </c>
      <c r="D10" s="5">
        <v>11322645</v>
      </c>
      <c r="E10" s="5">
        <v>10146167</v>
      </c>
      <c r="F10" s="5">
        <v>10686372</v>
      </c>
      <c r="G10" s="5">
        <v>8361342</v>
      </c>
    </row>
    <row r="11" spans="1:7" x14ac:dyDescent="0.25">
      <c r="A11" s="4" t="s">
        <v>41</v>
      </c>
      <c r="B11" s="5">
        <v>-2060532</v>
      </c>
      <c r="C11" s="5">
        <v>0</v>
      </c>
      <c r="D11" s="5">
        <v>0</v>
      </c>
      <c r="E11" s="5">
        <v>0</v>
      </c>
      <c r="F11" s="5">
        <v>0</v>
      </c>
      <c r="G11" s="5"/>
    </row>
    <row r="12" spans="1:7" x14ac:dyDescent="0.25">
      <c r="A12" s="4" t="s">
        <v>42</v>
      </c>
      <c r="B12" s="5">
        <v>67739576</v>
      </c>
      <c r="C12" s="5">
        <v>-7761901</v>
      </c>
      <c r="D12" s="5">
        <v>-12196745</v>
      </c>
      <c r="E12" s="5">
        <v>-10768595</v>
      </c>
      <c r="F12" s="5">
        <v>-8279919</v>
      </c>
      <c r="G12" s="5">
        <v>-25698340</v>
      </c>
    </row>
    <row r="13" spans="1:7" x14ac:dyDescent="0.25">
      <c r="A13" s="4" t="s">
        <v>43</v>
      </c>
      <c r="B13" s="5">
        <v>-47446182</v>
      </c>
      <c r="C13" s="5">
        <v>66786868</v>
      </c>
      <c r="D13" s="5">
        <v>73808215</v>
      </c>
      <c r="E13" s="5">
        <v>58998381</v>
      </c>
      <c r="F13" s="5">
        <v>80169021</v>
      </c>
      <c r="G13" s="5">
        <v>105604042</v>
      </c>
    </row>
    <row r="14" spans="1:7" x14ac:dyDescent="0.25">
      <c r="A14" s="4" t="s">
        <v>44</v>
      </c>
      <c r="B14" s="5"/>
      <c r="C14" s="5">
        <v>-57769862</v>
      </c>
      <c r="D14" s="5">
        <v>-60003083</v>
      </c>
      <c r="E14" s="5">
        <v>-62072063</v>
      </c>
      <c r="F14" s="5">
        <v>-66662091</v>
      </c>
      <c r="G14" s="5">
        <v>-74887966</v>
      </c>
    </row>
    <row r="15" spans="1:7" x14ac:dyDescent="0.25">
      <c r="A15" s="1"/>
      <c r="B15" s="6">
        <f t="shared" ref="B15:G15" si="0">SUM(B7:B14)</f>
        <v>154945504</v>
      </c>
      <c r="C15" s="6">
        <f t="shared" si="0"/>
        <v>227666226</v>
      </c>
      <c r="D15" s="6">
        <f t="shared" si="0"/>
        <v>355443011</v>
      </c>
      <c r="E15" s="6">
        <f t="shared" si="0"/>
        <v>619647485</v>
      </c>
      <c r="F15" s="6">
        <f t="shared" si="0"/>
        <v>668819203</v>
      </c>
      <c r="G15" s="6">
        <f t="shared" si="0"/>
        <v>626393615</v>
      </c>
    </row>
    <row r="16" spans="1:7" x14ac:dyDescent="0.25">
      <c r="B16" s="5"/>
      <c r="C16" s="5"/>
      <c r="D16" s="5"/>
      <c r="E16" s="5"/>
      <c r="F16" s="5"/>
    </row>
    <row r="17" spans="1:7" x14ac:dyDescent="0.25">
      <c r="A17" s="18" t="s">
        <v>102</v>
      </c>
      <c r="B17" s="5"/>
      <c r="C17" s="5"/>
      <c r="D17" s="5"/>
      <c r="E17" s="5"/>
      <c r="F17" s="5"/>
    </row>
    <row r="18" spans="1:7" x14ac:dyDescent="0.25">
      <c r="A18" t="s">
        <v>45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</row>
    <row r="19" spans="1:7" x14ac:dyDescent="0.25">
      <c r="A19" t="s">
        <v>46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</row>
    <row r="20" spans="1:7" x14ac:dyDescent="0.25">
      <c r="A20" t="s">
        <v>47</v>
      </c>
      <c r="B20" s="5">
        <v>-652742953</v>
      </c>
      <c r="C20" s="5">
        <v>-1100849254</v>
      </c>
      <c r="D20" s="5">
        <v>-520874571</v>
      </c>
      <c r="E20" s="5">
        <v>-1540373973</v>
      </c>
      <c r="F20" s="5">
        <v>-1983907266</v>
      </c>
      <c r="G20" s="21">
        <v>637451907</v>
      </c>
    </row>
    <row r="21" spans="1:7" x14ac:dyDescent="0.25">
      <c r="A21" t="s">
        <v>48</v>
      </c>
      <c r="B21" s="5">
        <v>36113523</v>
      </c>
      <c r="C21" s="5">
        <v>13190251</v>
      </c>
      <c r="D21" s="5">
        <v>17592594</v>
      </c>
      <c r="E21" s="5">
        <v>25551671</v>
      </c>
      <c r="F21" s="5">
        <v>10743611</v>
      </c>
      <c r="G21" s="21">
        <v>34374399</v>
      </c>
    </row>
    <row r="22" spans="1:7" x14ac:dyDescent="0.25">
      <c r="A22" t="s">
        <v>49</v>
      </c>
      <c r="B22" s="5">
        <v>1195061227</v>
      </c>
      <c r="C22" s="5">
        <v>380730328</v>
      </c>
      <c r="D22" s="5">
        <v>749775015</v>
      </c>
      <c r="E22" s="5">
        <v>734930231</v>
      </c>
      <c r="F22" s="5">
        <v>487771828</v>
      </c>
      <c r="G22" s="5">
        <v>-1063231454</v>
      </c>
    </row>
    <row r="23" spans="1:7" x14ac:dyDescent="0.25">
      <c r="A23" t="s">
        <v>50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</row>
    <row r="24" spans="1:7" x14ac:dyDescent="0.25">
      <c r="A24" t="s">
        <v>51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</row>
    <row r="25" spans="1:7" x14ac:dyDescent="0.25">
      <c r="A25" t="s">
        <v>52</v>
      </c>
      <c r="B25" s="5">
        <v>9179651</v>
      </c>
      <c r="C25" s="5">
        <v>43066635</v>
      </c>
      <c r="D25" s="5">
        <v>-3827607</v>
      </c>
      <c r="E25" s="5">
        <v>-23758045</v>
      </c>
      <c r="F25" s="5">
        <v>54127163</v>
      </c>
      <c r="G25" s="21">
        <v>-161582047</v>
      </c>
    </row>
    <row r="26" spans="1:7" x14ac:dyDescent="0.25">
      <c r="B26" s="5">
        <f t="shared" ref="B26:D26" si="1">SUM(B18:B25)</f>
        <v>587611448</v>
      </c>
      <c r="C26" s="5">
        <f t="shared" si="1"/>
        <v>-663862040</v>
      </c>
      <c r="D26" s="5">
        <f t="shared" si="1"/>
        <v>242665431</v>
      </c>
      <c r="E26" s="6">
        <f>SUM(E18:E25)</f>
        <v>-803650116</v>
      </c>
      <c r="F26" s="5">
        <f>SUM(F20:F25)</f>
        <v>-1431264664</v>
      </c>
      <c r="G26" s="5">
        <f>SUM(G20:G25)</f>
        <v>-552987195</v>
      </c>
    </row>
    <row r="27" spans="1:7" x14ac:dyDescent="0.25">
      <c r="A27" s="1"/>
      <c r="B27" s="6">
        <f t="shared" ref="B27:E27" si="2">B15+B26</f>
        <v>742556952</v>
      </c>
      <c r="C27" s="6">
        <f t="shared" si="2"/>
        <v>-436195814</v>
      </c>
      <c r="D27" s="6">
        <f t="shared" si="2"/>
        <v>598108442</v>
      </c>
      <c r="E27" s="6">
        <f t="shared" si="2"/>
        <v>-184002631</v>
      </c>
      <c r="F27" s="6">
        <f>F15+F26</f>
        <v>-762445461</v>
      </c>
      <c r="G27" s="6">
        <f>G15+G26</f>
        <v>73406420</v>
      </c>
    </row>
    <row r="28" spans="1:7" x14ac:dyDescent="0.25">
      <c r="B28" s="5"/>
      <c r="C28" s="5"/>
      <c r="D28" s="5"/>
      <c r="E28" s="5"/>
      <c r="F28" s="5"/>
    </row>
    <row r="29" spans="1:7" x14ac:dyDescent="0.25">
      <c r="A29" s="19" t="s">
        <v>103</v>
      </c>
      <c r="B29" s="5"/>
      <c r="C29" s="5"/>
      <c r="D29" s="5"/>
      <c r="E29" s="5"/>
      <c r="F29" s="5"/>
    </row>
    <row r="30" spans="1:7" x14ac:dyDescent="0.25">
      <c r="A30" t="s">
        <v>53</v>
      </c>
      <c r="B30" s="5">
        <v>15697124</v>
      </c>
      <c r="C30" s="5">
        <v>34756827</v>
      </c>
      <c r="D30" s="5">
        <v>21150064</v>
      </c>
      <c r="E30" s="5">
        <v>40337318</v>
      </c>
      <c r="F30" s="5">
        <v>86886800</v>
      </c>
      <c r="G30" s="5">
        <v>24740551</v>
      </c>
    </row>
    <row r="31" spans="1:7" x14ac:dyDescent="0.25">
      <c r="A31" t="s">
        <v>54</v>
      </c>
      <c r="B31" s="5">
        <v>-114127256</v>
      </c>
      <c r="C31" s="5">
        <v>-38207565</v>
      </c>
      <c r="D31" s="5">
        <v>-41388704</v>
      </c>
      <c r="E31" s="5">
        <v>-37616283</v>
      </c>
      <c r="F31" s="5">
        <v>-188779163</v>
      </c>
      <c r="G31" s="5">
        <v>-223289072</v>
      </c>
    </row>
    <row r="32" spans="1:7" x14ac:dyDescent="0.25">
      <c r="A32" t="s">
        <v>55</v>
      </c>
      <c r="B32" s="5">
        <v>-4427088</v>
      </c>
      <c r="C32" s="5">
        <v>-9442741</v>
      </c>
      <c r="D32" s="5">
        <v>-7619774</v>
      </c>
      <c r="E32" s="5">
        <v>-5063158</v>
      </c>
      <c r="F32" s="5">
        <v>-641736</v>
      </c>
      <c r="G32" s="5">
        <v>-3416300</v>
      </c>
    </row>
    <row r="33" spans="1:7" x14ac:dyDescent="0.25">
      <c r="A33" t="s">
        <v>56</v>
      </c>
      <c r="B33" s="5">
        <v>0</v>
      </c>
      <c r="C33" s="5">
        <v>144997</v>
      </c>
      <c r="D33" s="5">
        <v>1506233</v>
      </c>
      <c r="E33" s="5">
        <v>0</v>
      </c>
      <c r="F33" s="5">
        <v>0</v>
      </c>
      <c r="G33" s="5">
        <v>2435000</v>
      </c>
    </row>
    <row r="34" spans="1:7" x14ac:dyDescent="0.25">
      <c r="A34" t="s">
        <v>57</v>
      </c>
      <c r="B34" s="5">
        <v>0</v>
      </c>
      <c r="C34" s="5"/>
      <c r="D34" s="5">
        <v>0</v>
      </c>
      <c r="E34" s="5">
        <v>0</v>
      </c>
      <c r="F34" s="5">
        <v>0</v>
      </c>
    </row>
    <row r="35" spans="1:7" x14ac:dyDescent="0.25">
      <c r="A35" s="1"/>
      <c r="B35" s="6">
        <f t="shared" ref="B35:E35" si="3">SUM(B30:B34)</f>
        <v>-102857220</v>
      </c>
      <c r="C35" s="6">
        <f t="shared" si="3"/>
        <v>-12748482</v>
      </c>
      <c r="D35" s="6">
        <f t="shared" si="3"/>
        <v>-26352181</v>
      </c>
      <c r="E35" s="6">
        <f t="shared" si="3"/>
        <v>-2342123</v>
      </c>
      <c r="F35" s="6">
        <f>SUM(F30:F34)</f>
        <v>-102534099</v>
      </c>
      <c r="G35" s="6">
        <f>SUM(G30:G34)</f>
        <v>-199529821</v>
      </c>
    </row>
    <row r="36" spans="1:7" x14ac:dyDescent="0.25">
      <c r="B36" s="5"/>
      <c r="C36" s="5"/>
      <c r="D36" s="5"/>
      <c r="E36" s="5"/>
      <c r="F36" s="5"/>
    </row>
    <row r="37" spans="1:7" x14ac:dyDescent="0.25">
      <c r="A37" s="19" t="s">
        <v>104</v>
      </c>
      <c r="B37" s="5"/>
      <c r="C37" s="5"/>
      <c r="D37" s="5"/>
      <c r="E37" s="5"/>
      <c r="F37" s="5"/>
    </row>
    <row r="38" spans="1:7" ht="30" x14ac:dyDescent="0.25">
      <c r="A38" s="3" t="s">
        <v>58</v>
      </c>
      <c r="B38" s="5">
        <v>350000000</v>
      </c>
      <c r="C38" s="5">
        <v>669750000</v>
      </c>
      <c r="D38" s="5">
        <v>458738445</v>
      </c>
      <c r="E38" s="5">
        <v>569321150</v>
      </c>
      <c r="F38" s="5">
        <v>1776511329</v>
      </c>
      <c r="G38" s="21">
        <v>971485345</v>
      </c>
    </row>
    <row r="39" spans="1:7" ht="30" x14ac:dyDescent="0.25">
      <c r="A39" s="3" t="s">
        <v>59</v>
      </c>
      <c r="B39" s="5">
        <v>-836918245</v>
      </c>
      <c r="C39" s="5">
        <v>-285004220</v>
      </c>
      <c r="D39" s="5">
        <v>-494159293</v>
      </c>
      <c r="E39" s="5">
        <v>-451931906</v>
      </c>
      <c r="F39" s="5">
        <v>-866696369</v>
      </c>
      <c r="G39" s="5">
        <v>-694134059</v>
      </c>
    </row>
    <row r="40" spans="1:7" x14ac:dyDescent="0.25">
      <c r="A40" t="s">
        <v>60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</row>
    <row r="41" spans="1:7" x14ac:dyDescent="0.25">
      <c r="A41" t="s">
        <v>61</v>
      </c>
      <c r="B41" s="5">
        <v>0</v>
      </c>
      <c r="C41" s="5">
        <v>0</v>
      </c>
      <c r="D41" s="5">
        <v>0</v>
      </c>
      <c r="E41" s="5">
        <v>-162180677</v>
      </c>
      <c r="F41" s="5">
        <v>-230191929</v>
      </c>
    </row>
    <row r="42" spans="1:7" x14ac:dyDescent="0.25">
      <c r="A42" s="1"/>
      <c r="B42" s="6">
        <f t="shared" ref="B42:E42" si="4">SUM(B38:B41)</f>
        <v>-486918245</v>
      </c>
      <c r="C42" s="6">
        <f t="shared" si="4"/>
        <v>384745780</v>
      </c>
      <c r="D42" s="6">
        <f t="shared" si="4"/>
        <v>-35420848</v>
      </c>
      <c r="E42" s="6">
        <f t="shared" si="4"/>
        <v>-44791433</v>
      </c>
      <c r="F42" s="6">
        <f>SUM(F38:F41)</f>
        <v>679623031</v>
      </c>
      <c r="G42" s="6">
        <f>SUM(G38:G41)</f>
        <v>277351286</v>
      </c>
    </row>
    <row r="43" spans="1:7" x14ac:dyDescent="0.25">
      <c r="A43" s="19" t="s">
        <v>105</v>
      </c>
      <c r="B43" s="5">
        <f t="shared" ref="B43:E43" si="5">B27+B35+B42</f>
        <v>152781487</v>
      </c>
      <c r="C43" s="5">
        <f t="shared" si="5"/>
        <v>-64198516</v>
      </c>
      <c r="D43" s="5">
        <f t="shared" si="5"/>
        <v>536335413</v>
      </c>
      <c r="E43" s="5">
        <f t="shared" si="5"/>
        <v>-231136187</v>
      </c>
      <c r="F43" s="5">
        <f>F27+F35+F42</f>
        <v>-185356529</v>
      </c>
      <c r="G43" s="5">
        <f>G27+G35+G42</f>
        <v>151227885</v>
      </c>
    </row>
    <row r="44" spans="1:7" x14ac:dyDescent="0.25">
      <c r="A44" s="20" t="s">
        <v>106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</row>
    <row r="45" spans="1:7" x14ac:dyDescent="0.25">
      <c r="A45" s="20" t="s">
        <v>107</v>
      </c>
      <c r="B45" s="5">
        <v>46108706</v>
      </c>
      <c r="C45" s="5">
        <v>198890193</v>
      </c>
      <c r="D45" s="5">
        <v>134691677</v>
      </c>
      <c r="E45" s="5">
        <v>671027090</v>
      </c>
      <c r="F45" s="5">
        <v>439890903</v>
      </c>
      <c r="G45" s="21">
        <v>254534374</v>
      </c>
    </row>
    <row r="46" spans="1:7" x14ac:dyDescent="0.25">
      <c r="A46" s="19" t="s">
        <v>108</v>
      </c>
      <c r="B46" s="6">
        <f t="shared" ref="B46:E46" si="6">SUM(B43:B45)</f>
        <v>198890193</v>
      </c>
      <c r="C46" s="6">
        <f t="shared" si="6"/>
        <v>134691677</v>
      </c>
      <c r="D46" s="6">
        <f t="shared" si="6"/>
        <v>671027090</v>
      </c>
      <c r="E46" s="6">
        <f t="shared" si="6"/>
        <v>439890903</v>
      </c>
      <c r="F46" s="6">
        <f>SUM(F43:F45)</f>
        <v>254534374</v>
      </c>
      <c r="G46" s="6">
        <f>SUM(G43:G45)</f>
        <v>405762259</v>
      </c>
    </row>
    <row r="47" spans="1:7" x14ac:dyDescent="0.25">
      <c r="A47" s="20" t="s">
        <v>109</v>
      </c>
      <c r="B47" s="9">
        <f>B27/('1'!F39/10)</f>
        <v>7.096796579692418</v>
      </c>
      <c r="C47" s="9">
        <f>C27/('1'!F39/10)</f>
        <v>-4.1688290070326488</v>
      </c>
      <c r="D47" s="9">
        <f>D27/('1'!F39/10)</f>
        <v>5.7162671954497588</v>
      </c>
      <c r="E47" s="9">
        <f>E27/('1'!F39/10)</f>
        <v>-1.7585576955654254</v>
      </c>
      <c r="F47" s="9">
        <f>F27/('1'!F39/10)</f>
        <v>-7.2868758756524432</v>
      </c>
      <c r="G47" s="9">
        <f>G27/('1'!G39/10)</f>
        <v>0.56806715062270885</v>
      </c>
    </row>
    <row r="48" spans="1:7" x14ac:dyDescent="0.25">
      <c r="A48" s="19" t="s">
        <v>110</v>
      </c>
      <c r="B48" s="6">
        <f>'1'!B39/10</f>
        <v>60272291</v>
      </c>
      <c r="C48" s="6">
        <f>'1'!C39/10</f>
        <v>67504965</v>
      </c>
      <c r="D48" s="6">
        <f>'1'!D39/10</f>
        <v>104632695</v>
      </c>
      <c r="E48" s="6">
        <f>'1'!E39/10</f>
        <v>104632695</v>
      </c>
      <c r="F48" s="6">
        <f>'1'!F39/10</f>
        <v>104632695</v>
      </c>
      <c r="G48" s="6">
        <f>'1'!G39/10</f>
        <v>129221378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I4" sqref="I4"/>
    </sheetView>
  </sheetViews>
  <sheetFormatPr defaultRowHeight="15" x14ac:dyDescent="0.25"/>
  <cols>
    <col min="1" max="1" width="34.5703125" bestFit="1" customWidth="1"/>
  </cols>
  <sheetData>
    <row r="1" spans="1:7" x14ac:dyDescent="0.25">
      <c r="A1" s="1" t="s">
        <v>67</v>
      </c>
    </row>
    <row r="2" spans="1:7" x14ac:dyDescent="0.25">
      <c r="A2" s="1" t="s">
        <v>62</v>
      </c>
    </row>
    <row r="3" spans="1:7" x14ac:dyDescent="0.25">
      <c r="A3" t="s">
        <v>66</v>
      </c>
    </row>
    <row r="4" spans="1:7" x14ac:dyDescent="0.25">
      <c r="A4" s="14"/>
      <c r="B4" s="14">
        <v>2013</v>
      </c>
      <c r="C4" s="14">
        <v>2014</v>
      </c>
      <c r="D4" s="14">
        <v>2015</v>
      </c>
      <c r="E4" s="14">
        <v>2016</v>
      </c>
      <c r="F4" s="14">
        <v>2017</v>
      </c>
      <c r="G4" s="14">
        <v>2018</v>
      </c>
    </row>
    <row r="5" spans="1:7" x14ac:dyDescent="0.25">
      <c r="A5" t="s">
        <v>68</v>
      </c>
      <c r="B5" s="10">
        <f>'2'!B6/'2'!B7</f>
        <v>0.34375599898223985</v>
      </c>
      <c r="C5" s="10">
        <f>'2'!C6/'2'!C7</f>
        <v>0.42164636366088593</v>
      </c>
      <c r="D5" s="10">
        <f>'2'!D6/'2'!D7</f>
        <v>0.49921016176776017</v>
      </c>
      <c r="E5" s="10">
        <f>'2'!E6/'2'!E7</f>
        <v>0.66126284431784632</v>
      </c>
      <c r="F5" s="10">
        <f>'2'!F6/'2'!F7</f>
        <v>0.63141272696384454</v>
      </c>
      <c r="G5" s="10">
        <f>'2'!G6/'2'!G7</f>
        <v>0.58516991413305997</v>
      </c>
    </row>
    <row r="6" spans="1:7" x14ac:dyDescent="0.25">
      <c r="A6" t="s">
        <v>63</v>
      </c>
      <c r="B6" s="10">
        <f>'2'!B27/'2'!B13</f>
        <v>0.77738729752793856</v>
      </c>
      <c r="C6" s="10">
        <f>'2'!C27/'2'!C13</f>
        <v>0.79756725173732457</v>
      </c>
      <c r="D6" s="10">
        <f>'2'!D27/'2'!D13</f>
        <v>0.8468489451339356</v>
      </c>
      <c r="E6" s="10">
        <f>'2'!E27/'2'!E13</f>
        <v>0.89791502776733578</v>
      </c>
      <c r="F6" s="10">
        <f>'2'!F27/'2'!F13</f>
        <v>0.90216893383398289</v>
      </c>
      <c r="G6" s="10">
        <f>'2'!G27/'2'!G13</f>
        <v>0.88819525436249092</v>
      </c>
    </row>
    <row r="7" spans="1:7" x14ac:dyDescent="0.25">
      <c r="A7" t="s">
        <v>64</v>
      </c>
      <c r="B7" s="10">
        <f>'2'!B34/'2'!B13</f>
        <v>0.3732261743172357</v>
      </c>
      <c r="C7" s="10">
        <f>'2'!C34/'2'!C13</f>
        <v>0.365419467504291</v>
      </c>
      <c r="D7" s="10">
        <f>'2'!D34/'2'!D13</f>
        <v>0.4445911221526847</v>
      </c>
      <c r="E7" s="10">
        <f>'2'!E34/'2'!E13</f>
        <v>0.43518723545893812</v>
      </c>
      <c r="F7" s="10">
        <f>'2'!F34/'2'!F13</f>
        <v>0.42659882273535821</v>
      </c>
      <c r="G7" s="10">
        <f>'2'!G34/'2'!G13</f>
        <v>0.42989593182400482</v>
      </c>
    </row>
    <row r="8" spans="1:7" x14ac:dyDescent="0.25">
      <c r="A8" t="s">
        <v>69</v>
      </c>
      <c r="B8" s="10">
        <f>'2'!B34/'1'!B23</f>
        <v>2.1387805001528384E-2</v>
      </c>
      <c r="C8" s="10">
        <f>'2'!C34/'1'!C23</f>
        <v>2.2145204062901297E-2</v>
      </c>
      <c r="D8" s="10">
        <f>'2'!D34/'1'!D23</f>
        <v>3.1515686745933358E-2</v>
      </c>
      <c r="E8" s="10">
        <f>'2'!E34/'1'!E23</f>
        <v>3.6303816685168744E-2</v>
      </c>
      <c r="F8" s="10">
        <f>'2'!F34/'1'!F23</f>
        <v>3.1578796235706343E-2</v>
      </c>
      <c r="G8" s="10">
        <f>'2'!G34/'1'!G23</f>
        <v>3.1325029110019366E-2</v>
      </c>
    </row>
    <row r="9" spans="1:7" x14ac:dyDescent="0.25">
      <c r="A9" t="s">
        <v>70</v>
      </c>
      <c r="B9" s="10">
        <f>'2'!B34/'1'!B46</f>
        <v>2.1387805001528384E-2</v>
      </c>
      <c r="C9" s="10">
        <f>'2'!C34/'1'!C46</f>
        <v>2.2145204062901297E-2</v>
      </c>
      <c r="D9" s="10">
        <f>'2'!D34/'1'!D46</f>
        <v>3.1515686745933358E-2</v>
      </c>
      <c r="E9" s="10">
        <f>'2'!E34/'1'!E46</f>
        <v>3.6303816685168744E-2</v>
      </c>
      <c r="F9" s="10">
        <f>'2'!F34/'1'!F46</f>
        <v>3.1578796235706343E-2</v>
      </c>
      <c r="G9" s="10">
        <f>'2'!G34/'1'!G46</f>
        <v>3.1325029110019366E-2</v>
      </c>
    </row>
    <row r="10" spans="1:7" x14ac:dyDescent="0.25">
      <c r="A10" t="s">
        <v>65</v>
      </c>
      <c r="B10" s="11">
        <v>0.25629999999999997</v>
      </c>
      <c r="C10" s="11">
        <v>0.18970000000000001</v>
      </c>
      <c r="D10" s="11">
        <v>0.21199999999999999</v>
      </c>
      <c r="E10" s="11">
        <v>0.20599999999999999</v>
      </c>
      <c r="F10" s="11">
        <v>0.16900000000000001</v>
      </c>
      <c r="G10" s="11">
        <v>0.2029</v>
      </c>
    </row>
    <row r="11" spans="1:7" x14ac:dyDescent="0.25">
      <c r="A11" t="s">
        <v>71</v>
      </c>
      <c r="B11" s="11">
        <v>8.5699999999999998E-2</v>
      </c>
      <c r="C11" s="11">
        <v>6.9699999999999998E-2</v>
      </c>
      <c r="D11" s="11">
        <v>6.4799999999999996E-2</v>
      </c>
      <c r="E11" s="11">
        <v>7.2900000000000006E-2</v>
      </c>
      <c r="F11" s="11">
        <v>8.5400000000000004E-2</v>
      </c>
      <c r="G11" s="11">
        <v>8.1500000000000003E-2</v>
      </c>
    </row>
    <row r="12" spans="1:7" x14ac:dyDescent="0.25">
      <c r="A12" t="s">
        <v>72</v>
      </c>
      <c r="B12" s="12">
        <v>1.85</v>
      </c>
      <c r="C12" s="12">
        <v>1.9</v>
      </c>
      <c r="D12" s="12">
        <v>1.59</v>
      </c>
      <c r="E12" s="12">
        <v>1.66</v>
      </c>
      <c r="F12" s="12">
        <v>1.93</v>
      </c>
      <c r="G12" s="22">
        <v>2.36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Sunny</cp:lastModifiedBy>
  <dcterms:created xsi:type="dcterms:W3CDTF">2018-05-22T04:54:35Z</dcterms:created>
  <dcterms:modified xsi:type="dcterms:W3CDTF">2020-04-13T06:45:47Z</dcterms:modified>
</cp:coreProperties>
</file>